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an-Gabriel\divers\Desktop\"/>
    </mc:Choice>
  </mc:AlternateContent>
  <bookViews>
    <workbookView xWindow="-120" yWindow="-120" windowWidth="29040" windowHeight="15840" tabRatio="599" activeTab="5"/>
  </bookViews>
  <sheets>
    <sheet name="Suivi caisse" sheetId="9" r:id="rId1"/>
    <sheet name="Tireurs" sheetId="2" r:id="rId2"/>
    <sheet name="Données compet" sheetId="1" r:id="rId3"/>
    <sheet name="GENERAL" sheetId="3" r:id="rId4"/>
    <sheet name="Intermédiaire" sheetId="8" r:id="rId5"/>
    <sheet name="CLASSEMENT" sheetId="4" r:id="rId6"/>
  </sheets>
  <definedNames>
    <definedName name="_xlnm.Print_Area" localSheetId="5">CLASSEMENT!$I$1:$I$37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C14" i="2"/>
  <c r="B22" i="9"/>
  <c r="I16" i="4" l="1"/>
  <c r="B15" i="1"/>
  <c r="A15" i="1" s="1"/>
  <c r="C15" i="1"/>
  <c r="D15" i="1"/>
  <c r="B16" i="1"/>
  <c r="A16" i="1" s="1"/>
  <c r="C16" i="1"/>
  <c r="D16" i="1"/>
  <c r="B17" i="1"/>
  <c r="A17" i="1" s="1"/>
  <c r="C17" i="1"/>
  <c r="D17" i="1"/>
  <c r="B18" i="1"/>
  <c r="A18" i="1" s="1"/>
  <c r="C18" i="1"/>
  <c r="D18" i="1"/>
  <c r="B19" i="1"/>
  <c r="A19" i="1" s="1"/>
  <c r="C19" i="1"/>
  <c r="D19" i="1"/>
  <c r="B20" i="1"/>
  <c r="A20" i="1" s="1"/>
  <c r="C20" i="1"/>
  <c r="D20" i="1"/>
  <c r="B21" i="1"/>
  <c r="A21" i="1" s="1"/>
  <c r="C21" i="1"/>
  <c r="D21" i="1"/>
  <c r="B22" i="1"/>
  <c r="A22" i="1" s="1"/>
  <c r="C22" i="1"/>
  <c r="D22" i="1"/>
  <c r="B23" i="1"/>
  <c r="A23" i="1" s="1"/>
  <c r="C23" i="1"/>
  <c r="D23" i="1"/>
  <c r="B24" i="1"/>
  <c r="A24" i="1" s="1"/>
  <c r="C24" i="1"/>
  <c r="D24" i="1"/>
  <c r="B25" i="1"/>
  <c r="A25" i="1" s="1"/>
  <c r="C25" i="1"/>
  <c r="D25" i="1"/>
  <c r="B26" i="1"/>
  <c r="A26" i="1" s="1"/>
  <c r="C26" i="1"/>
  <c r="D26" i="1"/>
  <c r="B27" i="1"/>
  <c r="A27" i="1" s="1"/>
  <c r="C27" i="1"/>
  <c r="D27" i="1"/>
  <c r="B28" i="1"/>
  <c r="A28" i="1" s="1"/>
  <c r="C28" i="1"/>
  <c r="D28" i="1"/>
  <c r="B29" i="1"/>
  <c r="A29" i="1" s="1"/>
  <c r="C29" i="1"/>
  <c r="D29" i="1"/>
  <c r="B30" i="1"/>
  <c r="A30" i="1" s="1"/>
  <c r="C30" i="1"/>
  <c r="D30" i="1"/>
  <c r="B31" i="1"/>
  <c r="A31" i="1" s="1"/>
  <c r="C31" i="1"/>
  <c r="D31" i="1"/>
  <c r="B32" i="1"/>
  <c r="A32" i="1" s="1"/>
  <c r="C32" i="1"/>
  <c r="D32" i="1"/>
  <c r="B33" i="1"/>
  <c r="A33" i="1" s="1"/>
  <c r="C33" i="1"/>
  <c r="D33" i="1"/>
  <c r="H13" i="9"/>
  <c r="H7" i="9"/>
  <c r="H6" i="9"/>
  <c r="H5" i="9"/>
  <c r="H4" i="9"/>
  <c r="H3" i="9"/>
  <c r="H2" i="9"/>
  <c r="B12" i="9"/>
  <c r="F4" i="2"/>
  <c r="F5" i="2"/>
  <c r="F6" i="2"/>
  <c r="F7" i="2"/>
  <c r="F8" i="2"/>
  <c r="F9" i="2"/>
  <c r="F10" i="2"/>
  <c r="F11" i="2"/>
  <c r="F12" i="2"/>
  <c r="F13" i="2"/>
  <c r="F2" i="2"/>
  <c r="E3" i="2"/>
  <c r="E14" i="2" s="1"/>
  <c r="B2" i="9" s="1"/>
  <c r="E4" i="2"/>
  <c r="E5" i="2"/>
  <c r="E6" i="2"/>
  <c r="E7" i="2"/>
  <c r="E8" i="2"/>
  <c r="E9" i="2"/>
  <c r="E10" i="2"/>
  <c r="E11" i="2"/>
  <c r="E12" i="2"/>
  <c r="E13" i="2"/>
  <c r="E2" i="2"/>
  <c r="D3" i="2"/>
  <c r="F3" i="2" s="1"/>
  <c r="D4" i="2"/>
  <c r="D5" i="2"/>
  <c r="D6" i="2"/>
  <c r="D7" i="2"/>
  <c r="D8" i="2"/>
  <c r="D9" i="2"/>
  <c r="D10" i="2"/>
  <c r="D11" i="2"/>
  <c r="D12" i="2"/>
  <c r="D13" i="2"/>
  <c r="D2" i="2"/>
  <c r="H8" i="9" l="1"/>
  <c r="B18" i="9"/>
  <c r="H9" i="9" s="1"/>
  <c r="F14" i="2"/>
  <c r="D14" i="2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F15" i="2" l="1"/>
  <c r="B3" i="9"/>
  <c r="B4" i="1"/>
  <c r="D4" i="1" s="1"/>
  <c r="B5" i="1"/>
  <c r="B6" i="1"/>
  <c r="B7" i="1"/>
  <c r="B8" i="1"/>
  <c r="B9" i="1"/>
  <c r="D9" i="1" s="1"/>
  <c r="B10" i="1"/>
  <c r="B11" i="1"/>
  <c r="B12" i="1"/>
  <c r="B13" i="1"/>
  <c r="B14" i="1"/>
  <c r="B3" i="1"/>
  <c r="I13" i="9" l="1"/>
  <c r="J13" i="9"/>
  <c r="B1" i="9"/>
  <c r="A3" i="1"/>
  <c r="D3" i="1"/>
  <c r="C11" i="1"/>
  <c r="D11" i="1"/>
  <c r="C7" i="1"/>
  <c r="D7" i="1"/>
  <c r="D14" i="1"/>
  <c r="C14" i="1"/>
  <c r="C10" i="1"/>
  <c r="D10" i="1"/>
  <c r="C6" i="1"/>
  <c r="D6" i="1"/>
  <c r="C13" i="1"/>
  <c r="D13" i="1"/>
  <c r="C5" i="1"/>
  <c r="D5" i="1"/>
  <c r="D12" i="1"/>
  <c r="C12" i="1"/>
  <c r="C8" i="1"/>
  <c r="D8" i="1"/>
  <c r="C9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C3" i="1"/>
  <c r="C4" i="1"/>
  <c r="AK18" i="3"/>
  <c r="AE3" i="1" l="1"/>
  <c r="B37" i="1" l="1"/>
  <c r="A37" i="1" s="1"/>
  <c r="B34" i="1"/>
  <c r="A34" i="1" s="1"/>
  <c r="B35" i="1"/>
  <c r="A35" i="1" s="1"/>
  <c r="B36" i="1"/>
  <c r="A36" i="1" s="1"/>
  <c r="C30" i="4" l="1"/>
  <c r="C31" i="4"/>
  <c r="C32" i="4"/>
  <c r="C33" i="4"/>
  <c r="C34" i="4"/>
  <c r="C35" i="4"/>
  <c r="C36" i="4"/>
  <c r="C37" i="4"/>
  <c r="R19" i="1"/>
  <c r="AE19" i="1"/>
  <c r="AF19" i="1"/>
  <c r="AS19" i="1"/>
  <c r="AT19" i="1"/>
  <c r="R20" i="1"/>
  <c r="AE20" i="1"/>
  <c r="AF20" i="1"/>
  <c r="AS20" i="1"/>
  <c r="AT20" i="1"/>
  <c r="Q21" i="1"/>
  <c r="R21" i="1"/>
  <c r="AE21" i="1"/>
  <c r="AF21" i="1"/>
  <c r="AS21" i="1"/>
  <c r="AT21" i="1"/>
  <c r="Q22" i="1"/>
  <c r="R22" i="1"/>
  <c r="AE22" i="1"/>
  <c r="AF22" i="1"/>
  <c r="AS22" i="1"/>
  <c r="AT22" i="1"/>
  <c r="Q23" i="1"/>
  <c r="R23" i="1"/>
  <c r="AE23" i="1"/>
  <c r="AF23" i="1"/>
  <c r="AS23" i="1"/>
  <c r="AT23" i="1"/>
  <c r="Q24" i="1"/>
  <c r="R24" i="1"/>
  <c r="AE24" i="1"/>
  <c r="AF24" i="1"/>
  <c r="AS24" i="1"/>
  <c r="AT24" i="1"/>
  <c r="Q25" i="1"/>
  <c r="R25" i="1"/>
  <c r="AE25" i="1"/>
  <c r="AF25" i="1"/>
  <c r="AS25" i="1"/>
  <c r="AT25" i="1"/>
  <c r="I30" i="4" l="1"/>
  <c r="I31" i="4"/>
  <c r="G30" i="4"/>
  <c r="G31" i="4"/>
  <c r="G32" i="4"/>
  <c r="G33" i="4"/>
  <c r="G34" i="4"/>
  <c r="G35" i="4"/>
  <c r="E30" i="4"/>
  <c r="E31" i="4"/>
  <c r="E32" i="4"/>
  <c r="B3" i="4"/>
  <c r="I2" i="4" l="1"/>
  <c r="G2" i="4"/>
  <c r="E2" i="4"/>
  <c r="C2" i="4"/>
  <c r="B4" i="4" l="1"/>
  <c r="R11" i="1"/>
  <c r="R12" i="1"/>
  <c r="R13" i="1"/>
  <c r="R14" i="1"/>
  <c r="R15" i="1"/>
  <c r="R16" i="1"/>
  <c r="R17" i="1"/>
  <c r="R18" i="1"/>
  <c r="R26" i="1"/>
  <c r="R27" i="1"/>
  <c r="R28" i="1"/>
  <c r="R29" i="1"/>
  <c r="R30" i="1"/>
  <c r="R31" i="1"/>
  <c r="R32" i="1"/>
  <c r="R33" i="1"/>
  <c r="R34" i="1"/>
  <c r="R35" i="1"/>
  <c r="R36" i="1"/>
  <c r="R37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T4" i="1"/>
  <c r="AS4" i="1"/>
  <c r="AT3" i="1"/>
  <c r="AS3" i="1"/>
  <c r="AF37" i="1"/>
  <c r="AE37" i="1"/>
  <c r="AF36" i="1"/>
  <c r="AE36" i="1"/>
  <c r="AF35" i="1"/>
  <c r="AE35" i="1"/>
  <c r="AF34" i="1"/>
  <c r="AE34" i="1"/>
  <c r="AF33" i="1"/>
  <c r="AE33" i="1"/>
  <c r="AF32" i="1"/>
  <c r="AE32" i="1"/>
  <c r="AF31" i="1"/>
  <c r="AE31" i="1"/>
  <c r="AF30" i="1"/>
  <c r="AE30" i="1"/>
  <c r="AF29" i="1"/>
  <c r="AE29" i="1"/>
  <c r="AF28" i="1"/>
  <c r="AE28" i="1"/>
  <c r="AF27" i="1"/>
  <c r="AE27" i="1"/>
  <c r="AF26" i="1"/>
  <c r="AE26" i="1"/>
  <c r="AF18" i="1"/>
  <c r="AE18" i="1"/>
  <c r="AF17" i="1"/>
  <c r="AE17" i="1"/>
  <c r="AF16" i="1"/>
  <c r="AE16" i="1"/>
  <c r="AF15" i="1"/>
  <c r="AE15" i="1"/>
  <c r="AF14" i="1"/>
  <c r="AE14" i="1"/>
  <c r="AF13" i="1"/>
  <c r="AE13" i="1"/>
  <c r="AF12" i="1"/>
  <c r="AE12" i="1"/>
  <c r="AF11" i="1"/>
  <c r="AE11" i="1"/>
  <c r="AF10" i="1"/>
  <c r="AE10" i="1"/>
  <c r="AF9" i="1"/>
  <c r="AE9" i="1"/>
  <c r="AF8" i="1"/>
  <c r="AE8" i="1"/>
  <c r="AF7" i="1"/>
  <c r="AE7" i="1"/>
  <c r="AF6" i="1"/>
  <c r="AE6" i="1"/>
  <c r="AF5" i="1"/>
  <c r="AE5" i="1"/>
  <c r="AF4" i="1"/>
  <c r="AE4" i="1"/>
  <c r="AF3" i="1"/>
  <c r="R4" i="1"/>
  <c r="R5" i="1"/>
  <c r="R6" i="1"/>
  <c r="R7" i="1"/>
  <c r="R8" i="1"/>
  <c r="R9" i="1"/>
  <c r="R10" i="1"/>
  <c r="Q26" i="1"/>
  <c r="Q27" i="1"/>
  <c r="Q28" i="1"/>
  <c r="Q29" i="1"/>
  <c r="Q30" i="1"/>
  <c r="Q31" i="1"/>
  <c r="Q32" i="1"/>
  <c r="Q33" i="1"/>
  <c r="Q34" i="1"/>
  <c r="Q35" i="1"/>
  <c r="Q36" i="1"/>
  <c r="Q37" i="1"/>
  <c r="B5" i="4" l="1"/>
  <c r="C34" i="1"/>
  <c r="C35" i="1"/>
  <c r="C36" i="1"/>
  <c r="C37" i="1"/>
  <c r="R3" i="1"/>
  <c r="A2" i="3"/>
  <c r="D2" i="3" s="1"/>
  <c r="I2" i="3" l="1"/>
  <c r="E2" i="3"/>
  <c r="O2" i="3"/>
  <c r="A2" i="8"/>
  <c r="Z2" i="3"/>
  <c r="F2" i="3"/>
  <c r="B6" i="4"/>
  <c r="AB2" i="3"/>
  <c r="Q2" i="3"/>
  <c r="AA2" i="3"/>
  <c r="P2" i="3"/>
  <c r="Y2" i="3"/>
  <c r="G2" i="3"/>
  <c r="H2" i="3"/>
  <c r="S2" i="3"/>
  <c r="AC2" i="3"/>
  <c r="R2" i="3"/>
  <c r="B2" i="3"/>
  <c r="C2" i="3"/>
  <c r="AD2" i="3" l="1"/>
  <c r="T2" i="3"/>
  <c r="AN2" i="3"/>
  <c r="AJ2" i="3"/>
  <c r="AK2" i="3" s="1"/>
  <c r="J2" i="3"/>
  <c r="AI2" i="3"/>
  <c r="AL2" i="3"/>
  <c r="AM2" i="3" s="1"/>
  <c r="AO2" i="3"/>
  <c r="B7" i="4"/>
  <c r="A3" i="3"/>
  <c r="D3" i="3" s="1"/>
  <c r="A4" i="3"/>
  <c r="D4" i="3" s="1"/>
  <c r="AQ4" i="3" s="1"/>
  <c r="A5" i="3"/>
  <c r="D5" i="3" s="1"/>
  <c r="AP2" i="3" l="1"/>
  <c r="AT2" i="3"/>
  <c r="AJ4" i="3"/>
  <c r="AN4" i="3"/>
  <c r="AO4" i="3"/>
  <c r="AI4" i="3"/>
  <c r="AL4" i="3"/>
  <c r="AM4" i="3" s="1"/>
  <c r="AU2" i="3"/>
  <c r="E5" i="3"/>
  <c r="I5" i="3"/>
  <c r="E4" i="3"/>
  <c r="I4" i="3"/>
  <c r="I3" i="3"/>
  <c r="E3" i="3"/>
  <c r="A5" i="8"/>
  <c r="Z5" i="3"/>
  <c r="F5" i="3"/>
  <c r="A4" i="8"/>
  <c r="F4" i="3"/>
  <c r="Z4" i="3"/>
  <c r="A3" i="8"/>
  <c r="F3" i="3"/>
  <c r="Z3" i="3"/>
  <c r="B8" i="4"/>
  <c r="AB5" i="3"/>
  <c r="P5" i="3"/>
  <c r="AA5" i="3"/>
  <c r="AC5" i="3"/>
  <c r="Q5" i="3"/>
  <c r="R5" i="3"/>
  <c r="S5" i="3"/>
  <c r="Y5" i="3"/>
  <c r="G5" i="3"/>
  <c r="H5" i="3"/>
  <c r="O5" i="3"/>
  <c r="O4" i="3"/>
  <c r="Y4" i="3"/>
  <c r="P4" i="3"/>
  <c r="AA4" i="3"/>
  <c r="Q4" i="3"/>
  <c r="AB4" i="3"/>
  <c r="R4" i="3"/>
  <c r="AC4" i="3"/>
  <c r="S4" i="3"/>
  <c r="G4" i="3"/>
  <c r="H4" i="3"/>
  <c r="C3" i="3"/>
  <c r="AB3" i="3"/>
  <c r="AC3" i="3"/>
  <c r="O3" i="3"/>
  <c r="AA3" i="3"/>
  <c r="P3" i="3"/>
  <c r="G3" i="3"/>
  <c r="Q3" i="3"/>
  <c r="H3" i="3"/>
  <c r="Y3" i="3"/>
  <c r="R3" i="3"/>
  <c r="S3" i="3"/>
  <c r="C5" i="3"/>
  <c r="B5" i="3"/>
  <c r="B4" i="3"/>
  <c r="C4" i="3"/>
  <c r="B3" i="3"/>
  <c r="AP4" i="3" l="1"/>
  <c r="AN5" i="3"/>
  <c r="T3" i="3"/>
  <c r="AD4" i="3"/>
  <c r="AD5" i="3"/>
  <c r="AD3" i="3"/>
  <c r="J4" i="3"/>
  <c r="T4" i="3"/>
  <c r="U4" i="3"/>
  <c r="T5" i="3"/>
  <c r="J3" i="3"/>
  <c r="J5" i="3"/>
  <c r="AJ3" i="3"/>
  <c r="AK3" i="3" s="1"/>
  <c r="AI3" i="3"/>
  <c r="AO5" i="3"/>
  <c r="AL3" i="3"/>
  <c r="AM3" i="3" s="1"/>
  <c r="AL5" i="3"/>
  <c r="AM5" i="3" s="1"/>
  <c r="AJ5" i="3"/>
  <c r="AK5" i="3" s="1"/>
  <c r="AO3" i="3"/>
  <c r="AI5" i="3"/>
  <c r="AN3" i="3"/>
  <c r="AK4" i="3"/>
  <c r="AT4" i="3" s="1"/>
  <c r="B9" i="4"/>
  <c r="A6" i="3"/>
  <c r="D6" i="3" s="1"/>
  <c r="AP5" i="3" l="1"/>
  <c r="AT5" i="3"/>
  <c r="AT3" i="3"/>
  <c r="AP3" i="3"/>
  <c r="AU3" i="3"/>
  <c r="I6" i="3"/>
  <c r="E6" i="3"/>
  <c r="AU4" i="3"/>
  <c r="AU5" i="3"/>
  <c r="A6" i="8"/>
  <c r="Z6" i="3"/>
  <c r="F6" i="3"/>
  <c r="B10" i="4"/>
  <c r="R6" i="3"/>
  <c r="H6" i="3"/>
  <c r="S6" i="3"/>
  <c r="Y6" i="3"/>
  <c r="AA6" i="3"/>
  <c r="AB6" i="3"/>
  <c r="AC6" i="3"/>
  <c r="O6" i="3"/>
  <c r="P6" i="3"/>
  <c r="Q6" i="3"/>
  <c r="G6" i="3"/>
  <c r="A7" i="3"/>
  <c r="D7" i="3" s="1"/>
  <c r="C6" i="3"/>
  <c r="B6" i="3"/>
  <c r="AI6" i="3" l="1"/>
  <c r="T6" i="3"/>
  <c r="J6" i="3"/>
  <c r="AD6" i="3"/>
  <c r="AO6" i="3"/>
  <c r="AN6" i="3"/>
  <c r="AL6" i="3"/>
  <c r="AM6" i="3" s="1"/>
  <c r="AJ6" i="3"/>
  <c r="AK6" i="3" s="1"/>
  <c r="I7" i="3"/>
  <c r="E7" i="3"/>
  <c r="A7" i="8"/>
  <c r="Z7" i="3"/>
  <c r="F7" i="3"/>
  <c r="B11" i="4"/>
  <c r="AB7" i="3"/>
  <c r="G7" i="3"/>
  <c r="AA7" i="3"/>
  <c r="AC7" i="3"/>
  <c r="H7" i="3"/>
  <c r="O7" i="3"/>
  <c r="P7" i="3"/>
  <c r="Q7" i="3"/>
  <c r="Y7" i="3"/>
  <c r="R7" i="3"/>
  <c r="S7" i="3"/>
  <c r="C7" i="3"/>
  <c r="B7" i="3"/>
  <c r="A8" i="3"/>
  <c r="D8" i="3" s="1"/>
  <c r="AP6" i="3" l="1"/>
  <c r="AT6" i="3"/>
  <c r="AD7" i="3"/>
  <c r="T7" i="3"/>
  <c r="J7" i="3"/>
  <c r="AN7" i="3"/>
  <c r="AO7" i="3"/>
  <c r="AL7" i="3"/>
  <c r="AM7" i="3" s="1"/>
  <c r="AJ7" i="3"/>
  <c r="AK7" i="3" s="1"/>
  <c r="AI7" i="3"/>
  <c r="I8" i="3"/>
  <c r="E8" i="3"/>
  <c r="AU6" i="3"/>
  <c r="A8" i="8"/>
  <c r="F8" i="3"/>
  <c r="Z8" i="3"/>
  <c r="Y8" i="3"/>
  <c r="B12" i="4"/>
  <c r="O8" i="3"/>
  <c r="G8" i="3"/>
  <c r="P8" i="3"/>
  <c r="H8" i="3"/>
  <c r="AA8" i="3"/>
  <c r="Q8" i="3"/>
  <c r="AB8" i="3"/>
  <c r="R8" i="3"/>
  <c r="AC8" i="3"/>
  <c r="S8" i="3"/>
  <c r="B8" i="3"/>
  <c r="C8" i="3"/>
  <c r="A9" i="3"/>
  <c r="D9" i="3" s="1"/>
  <c r="AQ9" i="3" s="1"/>
  <c r="AT7" i="3" l="1"/>
  <c r="AP7" i="3"/>
  <c r="AJ9" i="3"/>
  <c r="AN9" i="3"/>
  <c r="AI9" i="3"/>
  <c r="AL9" i="3"/>
  <c r="AM9" i="3" s="1"/>
  <c r="AO9" i="3"/>
  <c r="J8" i="3"/>
  <c r="T8" i="3"/>
  <c r="AD8" i="3"/>
  <c r="AL8" i="3"/>
  <c r="AM8" i="3" s="1"/>
  <c r="AJ8" i="3"/>
  <c r="AK8" i="3" s="1"/>
  <c r="AI8" i="3"/>
  <c r="AO8" i="3"/>
  <c r="AN8" i="3"/>
  <c r="E9" i="3"/>
  <c r="I9" i="3"/>
  <c r="AU7" i="3"/>
  <c r="A9" i="8"/>
  <c r="F9" i="3"/>
  <c r="Y9" i="3"/>
  <c r="B13" i="4"/>
  <c r="AB9" i="3"/>
  <c r="P9" i="3"/>
  <c r="AC9" i="3"/>
  <c r="Q9" i="3"/>
  <c r="R9" i="3"/>
  <c r="G9" i="3"/>
  <c r="S9" i="3"/>
  <c r="H9" i="3"/>
  <c r="AA9" i="3"/>
  <c r="Z9" i="3"/>
  <c r="O9" i="3"/>
  <c r="B9" i="3"/>
  <c r="C9" i="3"/>
  <c r="A10" i="3"/>
  <c r="D10" i="3" s="1"/>
  <c r="AP8" i="3" l="1"/>
  <c r="AT8" i="3"/>
  <c r="AP9" i="3"/>
  <c r="AT9" i="3"/>
  <c r="AD9" i="3"/>
  <c r="T9" i="3"/>
  <c r="K9" i="3"/>
  <c r="J9" i="3"/>
  <c r="I10" i="3"/>
  <c r="E10" i="3"/>
  <c r="AU8" i="3"/>
  <c r="A10" i="8"/>
  <c r="F10" i="3"/>
  <c r="AK9" i="3"/>
  <c r="B14" i="4"/>
  <c r="R10" i="3"/>
  <c r="S10" i="3"/>
  <c r="Y10" i="3"/>
  <c r="Z10" i="3"/>
  <c r="AA10" i="3"/>
  <c r="G10" i="3"/>
  <c r="AB10" i="3"/>
  <c r="H10" i="3"/>
  <c r="AC10" i="3"/>
  <c r="O10" i="3"/>
  <c r="P10" i="3"/>
  <c r="Q10" i="3"/>
  <c r="A11" i="3"/>
  <c r="D11" i="3" s="1"/>
  <c r="C10" i="3"/>
  <c r="B10" i="3"/>
  <c r="AN10" i="3" l="1"/>
  <c r="T10" i="3"/>
  <c r="AD10" i="3"/>
  <c r="AL10" i="3"/>
  <c r="AM10" i="3" s="1"/>
  <c r="J10" i="3"/>
  <c r="AJ10" i="3"/>
  <c r="AK10" i="3" s="1"/>
  <c r="AI10" i="3"/>
  <c r="AO10" i="3"/>
  <c r="I11" i="3"/>
  <c r="E11" i="3"/>
  <c r="AU9" i="3"/>
  <c r="A11" i="8"/>
  <c r="F11" i="3"/>
  <c r="A14" i="3"/>
  <c r="Z11" i="3"/>
  <c r="AB11" i="3"/>
  <c r="AA11" i="3"/>
  <c r="AC11" i="3"/>
  <c r="O11" i="3"/>
  <c r="P11" i="3"/>
  <c r="G11" i="3"/>
  <c r="Q11" i="3"/>
  <c r="H11" i="3"/>
  <c r="Y11" i="3"/>
  <c r="R11" i="3"/>
  <c r="S11" i="3"/>
  <c r="B11" i="3"/>
  <c r="C11" i="3"/>
  <c r="A12" i="3"/>
  <c r="D12" i="3" s="1"/>
  <c r="AP10" i="3" l="1"/>
  <c r="AT10" i="3"/>
  <c r="AP14" i="3"/>
  <c r="D14" i="3"/>
  <c r="AD11" i="3"/>
  <c r="T11" i="3"/>
  <c r="J11" i="3"/>
  <c r="AL11" i="3"/>
  <c r="AM11" i="3" s="1"/>
  <c r="AJ11" i="3"/>
  <c r="AK11" i="3" s="1"/>
  <c r="AO11" i="3"/>
  <c r="AN11" i="3"/>
  <c r="AI11" i="3"/>
  <c r="I12" i="3"/>
  <c r="E12" i="3"/>
  <c r="I14" i="3"/>
  <c r="E14" i="3"/>
  <c r="AU10" i="3"/>
  <c r="A14" i="8"/>
  <c r="F14" i="3"/>
  <c r="A12" i="8"/>
  <c r="F12" i="3"/>
  <c r="A15" i="3"/>
  <c r="G14" i="3"/>
  <c r="AB14" i="3"/>
  <c r="Q14" i="3"/>
  <c r="S14" i="3"/>
  <c r="O14" i="3"/>
  <c r="AA14" i="3"/>
  <c r="H14" i="3"/>
  <c r="Y14" i="3"/>
  <c r="Z14" i="3"/>
  <c r="B14" i="3"/>
  <c r="AC14" i="3"/>
  <c r="P14" i="3"/>
  <c r="R14" i="3"/>
  <c r="C14" i="3"/>
  <c r="Z12" i="3"/>
  <c r="O12" i="3"/>
  <c r="Y12" i="3"/>
  <c r="P12" i="3"/>
  <c r="AA12" i="3"/>
  <c r="Q12" i="3"/>
  <c r="AB12" i="3"/>
  <c r="R12" i="3"/>
  <c r="AC12" i="3"/>
  <c r="S12" i="3"/>
  <c r="G12" i="3"/>
  <c r="H12" i="3"/>
  <c r="A13" i="3"/>
  <c r="D13" i="3" s="1"/>
  <c r="C12" i="3"/>
  <c r="B12" i="3"/>
  <c r="AT11" i="3" l="1"/>
  <c r="AP11" i="3"/>
  <c r="AP15" i="3"/>
  <c r="D15" i="3"/>
  <c r="AD12" i="3"/>
  <c r="J12" i="3"/>
  <c r="T12" i="3"/>
  <c r="AN12" i="3"/>
  <c r="AJ12" i="3"/>
  <c r="AK12" i="3" s="1"/>
  <c r="AO12" i="3"/>
  <c r="AL12" i="3"/>
  <c r="AM12" i="3" s="1"/>
  <c r="AI12" i="3"/>
  <c r="E13" i="3"/>
  <c r="I13" i="3"/>
  <c r="I15" i="3"/>
  <c r="E15" i="3"/>
  <c r="AU11" i="3"/>
  <c r="AO14" i="3"/>
  <c r="A15" i="8"/>
  <c r="F15" i="3"/>
  <c r="A13" i="8"/>
  <c r="F13" i="3"/>
  <c r="AK14" i="3"/>
  <c r="T14" i="3"/>
  <c r="AD14" i="3"/>
  <c r="A16" i="3"/>
  <c r="B17" i="4"/>
  <c r="AN14" i="3"/>
  <c r="P15" i="3"/>
  <c r="AA15" i="3"/>
  <c r="Y15" i="3"/>
  <c r="S15" i="3"/>
  <c r="Z15" i="3"/>
  <c r="H15" i="3"/>
  <c r="G15" i="3"/>
  <c r="O15" i="3"/>
  <c r="Q15" i="3"/>
  <c r="B15" i="3"/>
  <c r="AC15" i="3"/>
  <c r="R15" i="3"/>
  <c r="AB15" i="3"/>
  <c r="C15" i="3"/>
  <c r="J14" i="3"/>
  <c r="AL14" i="3"/>
  <c r="AB13" i="3"/>
  <c r="P13" i="3"/>
  <c r="AC13" i="3"/>
  <c r="Q13" i="3"/>
  <c r="Z13" i="3"/>
  <c r="R13" i="3"/>
  <c r="S13" i="3"/>
  <c r="AA13" i="3"/>
  <c r="Y13" i="3"/>
  <c r="G13" i="3"/>
  <c r="O13" i="3"/>
  <c r="H13" i="3"/>
  <c r="C13" i="3"/>
  <c r="B13" i="3"/>
  <c r="AP12" i="3" l="1"/>
  <c r="AT12" i="3"/>
  <c r="AP16" i="3"/>
  <c r="D16" i="3"/>
  <c r="T13" i="3"/>
  <c r="J13" i="3"/>
  <c r="AD13" i="3"/>
  <c r="AN13" i="3"/>
  <c r="AL13" i="3"/>
  <c r="AM13" i="3" s="1"/>
  <c r="AJ13" i="3"/>
  <c r="AO13" i="3"/>
  <c r="AI13" i="3"/>
  <c r="I16" i="3"/>
  <c r="E16" i="3"/>
  <c r="AU12" i="3"/>
  <c r="AO15" i="3"/>
  <c r="AU14" i="3"/>
  <c r="A16" i="8"/>
  <c r="F16" i="3"/>
  <c r="AK13" i="3"/>
  <c r="AK15" i="3"/>
  <c r="T15" i="3"/>
  <c r="AN15" i="3"/>
  <c r="AL15" i="3"/>
  <c r="AD15" i="3"/>
  <c r="H16" i="3"/>
  <c r="P16" i="3"/>
  <c r="Z16" i="3"/>
  <c r="S16" i="3"/>
  <c r="AC16" i="3"/>
  <c r="Y16" i="3"/>
  <c r="AB16" i="3"/>
  <c r="B16" i="3"/>
  <c r="AA16" i="3"/>
  <c r="G16" i="3"/>
  <c r="R16" i="3"/>
  <c r="O16" i="3"/>
  <c r="Q16" i="3"/>
  <c r="C16" i="3"/>
  <c r="J15" i="3"/>
  <c r="B18" i="4"/>
  <c r="A17" i="3"/>
  <c r="AP13" i="3" l="1"/>
  <c r="AT13" i="3"/>
  <c r="AP17" i="3"/>
  <c r="D17" i="3"/>
  <c r="E17" i="3"/>
  <c r="I17" i="3"/>
  <c r="AU13" i="3"/>
  <c r="A17" i="8"/>
  <c r="F17" i="3"/>
  <c r="AK16" i="3"/>
  <c r="T16" i="3"/>
  <c r="AL16" i="3"/>
  <c r="AD16" i="3"/>
  <c r="AN16" i="3"/>
  <c r="AB17" i="3"/>
  <c r="H17" i="3"/>
  <c r="G17" i="3"/>
  <c r="S17" i="3"/>
  <c r="Y17" i="3"/>
  <c r="O17" i="3"/>
  <c r="R17" i="3"/>
  <c r="AA17" i="3"/>
  <c r="AC17" i="3"/>
  <c r="Q17" i="3"/>
  <c r="Z17" i="3"/>
  <c r="B17" i="3"/>
  <c r="P17" i="3"/>
  <c r="C17" i="3"/>
  <c r="AO16" i="3"/>
  <c r="J16" i="3"/>
  <c r="A18" i="3"/>
  <c r="AP18" i="3" l="1"/>
  <c r="D18" i="3"/>
  <c r="I18" i="3"/>
  <c r="E18" i="3"/>
  <c r="A18" i="8"/>
  <c r="F18" i="3"/>
  <c r="AK17" i="3"/>
  <c r="AD17" i="3"/>
  <c r="T17" i="3"/>
  <c r="A19" i="3"/>
  <c r="AL17" i="3"/>
  <c r="J17" i="3"/>
  <c r="AO17" i="3"/>
  <c r="AN17" i="3"/>
  <c r="G18" i="3"/>
  <c r="AA18" i="3"/>
  <c r="H18" i="3"/>
  <c r="R18" i="3"/>
  <c r="Y18" i="3"/>
  <c r="Z18" i="3"/>
  <c r="P18" i="3"/>
  <c r="AC18" i="3"/>
  <c r="S18" i="3"/>
  <c r="AB18" i="3"/>
  <c r="O18" i="3"/>
  <c r="Q18" i="3"/>
  <c r="B18" i="3"/>
  <c r="C18" i="3"/>
  <c r="AP19" i="3" l="1"/>
  <c r="D19" i="3"/>
  <c r="I19" i="3"/>
  <c r="E19" i="3"/>
  <c r="F19" i="3"/>
  <c r="AE19" i="3"/>
  <c r="AQ19" i="3"/>
  <c r="AQ16" i="3"/>
  <c r="A19" i="8"/>
  <c r="I19" i="8" s="1"/>
  <c r="T18" i="3"/>
  <c r="AD18" i="3"/>
  <c r="J18" i="3"/>
  <c r="A20" i="3"/>
  <c r="AB19" i="3"/>
  <c r="Q19" i="3"/>
  <c r="AC19" i="3"/>
  <c r="H19" i="3"/>
  <c r="P19" i="3"/>
  <c r="AA19" i="3"/>
  <c r="G19" i="3"/>
  <c r="R19" i="3"/>
  <c r="O19" i="3"/>
  <c r="Y19" i="3"/>
  <c r="S19" i="3"/>
  <c r="Z19" i="3"/>
  <c r="B19" i="3"/>
  <c r="C19" i="3"/>
  <c r="AP20" i="3" l="1"/>
  <c r="D20" i="3"/>
  <c r="I20" i="3"/>
  <c r="E20" i="3"/>
  <c r="F20" i="3"/>
  <c r="AQ20" i="3"/>
  <c r="AE20" i="3"/>
  <c r="AQ15" i="3"/>
  <c r="AS15" i="3" s="1"/>
  <c r="H15" i="8" s="1"/>
  <c r="I15" i="8" s="1"/>
  <c r="AQ17" i="3"/>
  <c r="AK19" i="3"/>
  <c r="AK20" i="3"/>
  <c r="A20" i="8"/>
  <c r="I20" i="8" s="1"/>
  <c r="J19" i="3"/>
  <c r="T19" i="3"/>
  <c r="AD19" i="3"/>
  <c r="AN19" i="3"/>
  <c r="A21" i="3"/>
  <c r="AO19" i="3"/>
  <c r="AL19" i="3"/>
  <c r="G20" i="3"/>
  <c r="Q20" i="3"/>
  <c r="Z20" i="3"/>
  <c r="H20" i="3"/>
  <c r="O20" i="3"/>
  <c r="P20" i="3"/>
  <c r="R20" i="3"/>
  <c r="S20" i="3"/>
  <c r="Y20" i="3"/>
  <c r="AA20" i="3"/>
  <c r="AB20" i="3"/>
  <c r="AC20" i="3"/>
  <c r="B20" i="3"/>
  <c r="C20" i="3"/>
  <c r="AP21" i="3" l="1"/>
  <c r="D21" i="3"/>
  <c r="E21" i="3"/>
  <c r="I21" i="3"/>
  <c r="F21" i="3"/>
  <c r="AQ21" i="3"/>
  <c r="AE21" i="3"/>
  <c r="G20" i="8"/>
  <c r="E20" i="8"/>
  <c r="C20" i="8"/>
  <c r="AK21" i="3"/>
  <c r="A21" i="8"/>
  <c r="I21" i="8" s="1"/>
  <c r="T20" i="3"/>
  <c r="J20" i="3"/>
  <c r="AL20" i="3"/>
  <c r="A22" i="3"/>
  <c r="AN20" i="3"/>
  <c r="O21" i="3"/>
  <c r="G21" i="3"/>
  <c r="R21" i="3"/>
  <c r="AC21" i="3"/>
  <c r="Y21" i="3"/>
  <c r="Q21" i="3"/>
  <c r="AB21" i="3"/>
  <c r="H21" i="3"/>
  <c r="P21" i="3"/>
  <c r="Z21" i="3"/>
  <c r="S21" i="3"/>
  <c r="AA21" i="3"/>
  <c r="B21" i="3"/>
  <c r="C21" i="3"/>
  <c r="AO20" i="3"/>
  <c r="AD20" i="3"/>
  <c r="AP22" i="3" l="1"/>
  <c r="D22" i="3"/>
  <c r="I22" i="3"/>
  <c r="E22" i="3"/>
  <c r="F22" i="3"/>
  <c r="AE22" i="3"/>
  <c r="AQ22" i="3"/>
  <c r="AK22" i="3"/>
  <c r="A22" i="8"/>
  <c r="I22" i="8" s="1"/>
  <c r="E21" i="8"/>
  <c r="C21" i="8"/>
  <c r="G21" i="8"/>
  <c r="T21" i="3"/>
  <c r="AO21" i="3"/>
  <c r="AD21" i="3"/>
  <c r="AL21" i="3"/>
  <c r="J21" i="3"/>
  <c r="G22" i="3"/>
  <c r="AC22" i="3"/>
  <c r="AA22" i="3"/>
  <c r="O22" i="3"/>
  <c r="Z22" i="3"/>
  <c r="S22" i="3"/>
  <c r="Y22" i="3"/>
  <c r="H22" i="3"/>
  <c r="AB22" i="3"/>
  <c r="Q22" i="3"/>
  <c r="P22" i="3"/>
  <c r="R22" i="3"/>
  <c r="B22" i="3"/>
  <c r="C22" i="3"/>
  <c r="AN21" i="3"/>
  <c r="A23" i="3"/>
  <c r="B19" i="4"/>
  <c r="AP23" i="3" l="1"/>
  <c r="D23" i="3"/>
  <c r="I23" i="3"/>
  <c r="E23" i="3"/>
  <c r="F23" i="3"/>
  <c r="AE23" i="3"/>
  <c r="AQ23" i="3"/>
  <c r="A23" i="8"/>
  <c r="I23" i="8" s="1"/>
  <c r="AK23" i="3"/>
  <c r="E22" i="8"/>
  <c r="C22" i="8"/>
  <c r="G22" i="8"/>
  <c r="AL22" i="3"/>
  <c r="T22" i="3"/>
  <c r="AD22" i="3"/>
  <c r="A24" i="3"/>
  <c r="B20" i="4"/>
  <c r="AN22" i="3"/>
  <c r="J22" i="3"/>
  <c r="H23" i="3"/>
  <c r="Z23" i="3"/>
  <c r="Q23" i="3"/>
  <c r="O23" i="3"/>
  <c r="P23" i="3"/>
  <c r="R23" i="3"/>
  <c r="S23" i="3"/>
  <c r="Y23" i="3"/>
  <c r="G23" i="3"/>
  <c r="AA23" i="3"/>
  <c r="AC23" i="3"/>
  <c r="AB23" i="3"/>
  <c r="B23" i="3"/>
  <c r="C23" i="3"/>
  <c r="AO22" i="3"/>
  <c r="AP24" i="3" l="1"/>
  <c r="D24" i="3"/>
  <c r="I24" i="3"/>
  <c r="E24" i="3"/>
  <c r="F24" i="3"/>
  <c r="AQ24" i="3"/>
  <c r="AE24" i="3"/>
  <c r="AK24" i="3"/>
  <c r="A24" i="8"/>
  <c r="I24" i="8" s="1"/>
  <c r="G23" i="8"/>
  <c r="E23" i="8"/>
  <c r="C23" i="8"/>
  <c r="AN23" i="3"/>
  <c r="AL23" i="3"/>
  <c r="T23" i="3"/>
  <c r="AD23" i="3"/>
  <c r="Q24" i="3"/>
  <c r="AB24" i="3"/>
  <c r="S24" i="3"/>
  <c r="P24" i="3"/>
  <c r="AA24" i="3"/>
  <c r="AC24" i="3"/>
  <c r="Y24" i="3"/>
  <c r="R24" i="3"/>
  <c r="Z24" i="3"/>
  <c r="G24" i="3"/>
  <c r="O24" i="3"/>
  <c r="H24" i="3"/>
  <c r="B24" i="3"/>
  <c r="C24" i="3"/>
  <c r="B21" i="4"/>
  <c r="A25" i="3"/>
  <c r="J23" i="3"/>
  <c r="AO23" i="3"/>
  <c r="AP25" i="3" l="1"/>
  <c r="D25" i="3"/>
  <c r="E25" i="3"/>
  <c r="I25" i="3"/>
  <c r="F25" i="3"/>
  <c r="AQ25" i="3"/>
  <c r="AE25" i="3"/>
  <c r="G24" i="8"/>
  <c r="E24" i="8"/>
  <c r="C24" i="8"/>
  <c r="AK25" i="3"/>
  <c r="A25" i="8"/>
  <c r="I25" i="8" s="1"/>
  <c r="T24" i="3"/>
  <c r="AD24" i="3"/>
  <c r="B22" i="4"/>
  <c r="A26" i="3"/>
  <c r="AN24" i="3"/>
  <c r="J24" i="3"/>
  <c r="B25" i="3"/>
  <c r="AC25" i="3"/>
  <c r="G25" i="3"/>
  <c r="AB25" i="3"/>
  <c r="Q25" i="3"/>
  <c r="H25" i="3"/>
  <c r="P25" i="3"/>
  <c r="AA25" i="3"/>
  <c r="Y25" i="3"/>
  <c r="O25" i="3"/>
  <c r="S25" i="3"/>
  <c r="Z25" i="3"/>
  <c r="R25" i="3"/>
  <c r="C25" i="3"/>
  <c r="AL24" i="3"/>
  <c r="AO24" i="3"/>
  <c r="AP26" i="3" l="1"/>
  <c r="D26" i="3"/>
  <c r="I26" i="3"/>
  <c r="E26" i="3"/>
  <c r="F26" i="3"/>
  <c r="AE26" i="3"/>
  <c r="AQ26" i="3"/>
  <c r="AK26" i="3"/>
  <c r="A26" i="8"/>
  <c r="I26" i="8" s="1"/>
  <c r="E25" i="8"/>
  <c r="C25" i="8"/>
  <c r="G25" i="8"/>
  <c r="T25" i="3"/>
  <c r="AD25" i="3"/>
  <c r="J25" i="3"/>
  <c r="AL25" i="3"/>
  <c r="AN25" i="3"/>
  <c r="B23" i="4"/>
  <c r="A27" i="3"/>
  <c r="AO25" i="3"/>
  <c r="G26" i="3"/>
  <c r="H26" i="3"/>
  <c r="Q26" i="3"/>
  <c r="P26" i="3"/>
  <c r="O26" i="3"/>
  <c r="AC26" i="3"/>
  <c r="R26" i="3"/>
  <c r="AB26" i="3"/>
  <c r="Z26" i="3"/>
  <c r="S26" i="3"/>
  <c r="Y26" i="3"/>
  <c r="AA26" i="3"/>
  <c r="B26" i="3"/>
  <c r="C26" i="3"/>
  <c r="AP27" i="3" l="1"/>
  <c r="D27" i="3"/>
  <c r="I27" i="3"/>
  <c r="E27" i="3"/>
  <c r="F27" i="3"/>
  <c r="AE27" i="3"/>
  <c r="AQ27" i="3"/>
  <c r="E26" i="8"/>
  <c r="C26" i="8"/>
  <c r="G26" i="8"/>
  <c r="A27" i="8"/>
  <c r="I27" i="8" s="1"/>
  <c r="AK27" i="3"/>
  <c r="T26" i="3"/>
  <c r="AD26" i="3"/>
  <c r="Y27" i="3"/>
  <c r="AB27" i="3"/>
  <c r="H27" i="3"/>
  <c r="R27" i="3"/>
  <c r="G27" i="3"/>
  <c r="AC27" i="3"/>
  <c r="Q27" i="3"/>
  <c r="S27" i="3"/>
  <c r="Z27" i="3"/>
  <c r="B27" i="3"/>
  <c r="P27" i="3"/>
  <c r="O27" i="3"/>
  <c r="AA27" i="3"/>
  <c r="C27" i="3"/>
  <c r="AN26" i="3"/>
  <c r="AO26" i="3"/>
  <c r="J26" i="3"/>
  <c r="AL26" i="3"/>
  <c r="A28" i="3"/>
  <c r="B24" i="4"/>
  <c r="AP28" i="3" l="1"/>
  <c r="D28" i="3"/>
  <c r="I28" i="3"/>
  <c r="E28" i="3"/>
  <c r="F28" i="3"/>
  <c r="AQ28" i="3"/>
  <c r="AE28" i="3"/>
  <c r="G27" i="8"/>
  <c r="E27" i="8"/>
  <c r="C27" i="8"/>
  <c r="A28" i="8"/>
  <c r="I28" i="8" s="1"/>
  <c r="AK28" i="3"/>
  <c r="AD27" i="3"/>
  <c r="T27" i="3"/>
  <c r="AL27" i="3"/>
  <c r="O28" i="3"/>
  <c r="Z28" i="3"/>
  <c r="S28" i="3"/>
  <c r="G28" i="3"/>
  <c r="Y28" i="3"/>
  <c r="Q28" i="3"/>
  <c r="AA28" i="3"/>
  <c r="AC28" i="3"/>
  <c r="H28" i="3"/>
  <c r="B28" i="3"/>
  <c r="AB28" i="3"/>
  <c r="R28" i="3"/>
  <c r="P28" i="3"/>
  <c r="C28" i="3"/>
  <c r="B25" i="4"/>
  <c r="A29" i="3"/>
  <c r="J27" i="3"/>
  <c r="AN27" i="3"/>
  <c r="AO27" i="3"/>
  <c r="AP29" i="3" l="1"/>
  <c r="D29" i="3"/>
  <c r="E29" i="3"/>
  <c r="I29" i="3"/>
  <c r="F29" i="3"/>
  <c r="AQ29" i="3"/>
  <c r="AE29" i="3"/>
  <c r="AK29" i="3"/>
  <c r="A29" i="8"/>
  <c r="I29" i="8" s="1"/>
  <c r="G28" i="8"/>
  <c r="E28" i="8"/>
  <c r="C28" i="8"/>
  <c r="T28" i="3"/>
  <c r="AD28" i="3"/>
  <c r="AO28" i="3"/>
  <c r="AN28" i="3"/>
  <c r="AL28" i="3"/>
  <c r="A30" i="3"/>
  <c r="B26" i="4"/>
  <c r="G29" i="3"/>
  <c r="AB29" i="3"/>
  <c r="S29" i="3"/>
  <c r="Q29" i="3"/>
  <c r="R29" i="3"/>
  <c r="O29" i="3"/>
  <c r="P29" i="3"/>
  <c r="H29" i="3"/>
  <c r="AA29" i="3"/>
  <c r="AC29" i="3"/>
  <c r="Z29" i="3"/>
  <c r="B29" i="3"/>
  <c r="Y29" i="3"/>
  <c r="C29" i="3"/>
  <c r="J28" i="3"/>
  <c r="AP30" i="3" l="1"/>
  <c r="D30" i="3"/>
  <c r="I30" i="3"/>
  <c r="E30" i="3"/>
  <c r="F30" i="3"/>
  <c r="AE30" i="3"/>
  <c r="AQ30" i="3"/>
  <c r="E29" i="8"/>
  <c r="C29" i="8"/>
  <c r="G29" i="8"/>
  <c r="AK30" i="3"/>
  <c r="A30" i="8"/>
  <c r="I30" i="8" s="1"/>
  <c r="AD29" i="3"/>
  <c r="T29" i="3"/>
  <c r="AL29" i="3"/>
  <c r="P30" i="3"/>
  <c r="G30" i="3"/>
  <c r="Q30" i="3"/>
  <c r="AB30" i="3"/>
  <c r="O30" i="3"/>
  <c r="R30" i="3"/>
  <c r="Y30" i="3"/>
  <c r="AA30" i="3"/>
  <c r="Z30" i="3"/>
  <c r="B30" i="3"/>
  <c r="H30" i="3"/>
  <c r="S30" i="3"/>
  <c r="AC30" i="3"/>
  <c r="C30" i="3"/>
  <c r="B27" i="4"/>
  <c r="A31" i="3"/>
  <c r="AN29" i="3"/>
  <c r="AO29" i="3"/>
  <c r="J29" i="3"/>
  <c r="AP31" i="3" l="1"/>
  <c r="D31" i="3"/>
  <c r="I31" i="3"/>
  <c r="E31" i="3"/>
  <c r="F31" i="3"/>
  <c r="AE31" i="3"/>
  <c r="AQ31" i="3"/>
  <c r="G30" i="8"/>
  <c r="E30" i="8"/>
  <c r="C30" i="8"/>
  <c r="A31" i="8"/>
  <c r="I31" i="8" s="1"/>
  <c r="AK31" i="3"/>
  <c r="AO30" i="3"/>
  <c r="T30" i="3"/>
  <c r="AD30" i="3"/>
  <c r="AN30" i="3"/>
  <c r="B28" i="4"/>
  <c r="A32" i="3"/>
  <c r="J30" i="3"/>
  <c r="AL30" i="3"/>
  <c r="AA31" i="3"/>
  <c r="AB31" i="3"/>
  <c r="Q31" i="3"/>
  <c r="G31" i="3"/>
  <c r="H31" i="3"/>
  <c r="O31" i="3"/>
  <c r="Z31" i="3"/>
  <c r="S31" i="3"/>
  <c r="P31" i="3"/>
  <c r="Y31" i="3"/>
  <c r="B31" i="3"/>
  <c r="R31" i="3"/>
  <c r="AC31" i="3"/>
  <c r="C31" i="3"/>
  <c r="AP32" i="3" l="1"/>
  <c r="D32" i="3"/>
  <c r="I32" i="3"/>
  <c r="E32" i="3"/>
  <c r="F32" i="3"/>
  <c r="AQ32" i="3"/>
  <c r="AE32" i="3"/>
  <c r="AK32" i="3"/>
  <c r="G31" i="8"/>
  <c r="E31" i="8"/>
  <c r="C31" i="8"/>
  <c r="AD31" i="3"/>
  <c r="T31" i="3"/>
  <c r="H32" i="3"/>
  <c r="Z32" i="3"/>
  <c r="AA32" i="3"/>
  <c r="B32" i="3"/>
  <c r="S32" i="3"/>
  <c r="Y32" i="3"/>
  <c r="O32" i="3"/>
  <c r="G32" i="3"/>
  <c r="AB32" i="3"/>
  <c r="Q32" i="3"/>
  <c r="P32" i="3"/>
  <c r="AC32" i="3"/>
  <c r="R32" i="3"/>
  <c r="C32" i="3"/>
  <c r="AN31" i="3"/>
  <c r="AO31" i="3"/>
  <c r="AL31" i="3"/>
  <c r="J31" i="3"/>
  <c r="A33" i="3"/>
  <c r="B29" i="4"/>
  <c r="AP33" i="3" l="1"/>
  <c r="D33" i="3"/>
  <c r="E33" i="3"/>
  <c r="I33" i="3"/>
  <c r="F33" i="3"/>
  <c r="AQ33" i="3"/>
  <c r="AE33" i="3"/>
  <c r="AK33" i="3"/>
  <c r="AL32" i="3"/>
  <c r="AN32" i="3"/>
  <c r="T32" i="3"/>
  <c r="AD32" i="3"/>
  <c r="A34" i="3"/>
  <c r="AO32" i="3"/>
  <c r="Z33" i="3"/>
  <c r="P33" i="3"/>
  <c r="AB33" i="3"/>
  <c r="G33" i="3"/>
  <c r="AA33" i="3"/>
  <c r="R33" i="3"/>
  <c r="Y33" i="3"/>
  <c r="B33" i="3"/>
  <c r="O33" i="3"/>
  <c r="AC33" i="3"/>
  <c r="H33" i="3"/>
  <c r="Q33" i="3"/>
  <c r="S33" i="3"/>
  <c r="C33" i="3"/>
  <c r="J32" i="3"/>
  <c r="AP34" i="3" l="1"/>
  <c r="D34" i="3"/>
  <c r="I34" i="3"/>
  <c r="E34" i="3"/>
  <c r="F34" i="3"/>
  <c r="AE34" i="3"/>
  <c r="AQ34" i="3"/>
  <c r="AK34" i="3"/>
  <c r="AN33" i="3"/>
  <c r="T33" i="3"/>
  <c r="AD33" i="3"/>
  <c r="G34" i="3"/>
  <c r="B34" i="3"/>
  <c r="AB34" i="3"/>
  <c r="AC34" i="3"/>
  <c r="Q34" i="3"/>
  <c r="O34" i="3"/>
  <c r="H34" i="3"/>
  <c r="R34" i="3"/>
  <c r="S34" i="3"/>
  <c r="P34" i="3"/>
  <c r="Y34" i="3"/>
  <c r="AA34" i="3"/>
  <c r="Z34" i="3"/>
  <c r="C34" i="3"/>
  <c r="J33" i="3"/>
  <c r="AO33" i="3"/>
  <c r="AL33" i="3"/>
  <c r="A35" i="3"/>
  <c r="A36" i="3"/>
  <c r="AP36" i="3" l="1"/>
  <c r="D36" i="3"/>
  <c r="AP35" i="3"/>
  <c r="D35" i="3"/>
  <c r="I36" i="3"/>
  <c r="E36" i="3"/>
  <c r="I35" i="3"/>
  <c r="E35" i="3"/>
  <c r="F35" i="3"/>
  <c r="F36" i="3"/>
  <c r="AQ36" i="3"/>
  <c r="AE36" i="3"/>
  <c r="AE35" i="3"/>
  <c r="AQ35" i="3"/>
  <c r="AK36" i="3"/>
  <c r="AK35" i="3"/>
  <c r="AN34" i="3"/>
  <c r="AD34" i="3"/>
  <c r="T34" i="3"/>
  <c r="O36" i="3"/>
  <c r="AB36" i="3"/>
  <c r="AC36" i="3"/>
  <c r="Y36" i="3"/>
  <c r="S36" i="3"/>
  <c r="B36" i="3"/>
  <c r="R36" i="3"/>
  <c r="H36" i="3"/>
  <c r="Q36" i="3"/>
  <c r="P36" i="3"/>
  <c r="G36" i="3"/>
  <c r="AA36" i="3"/>
  <c r="Z36" i="3"/>
  <c r="C36" i="3"/>
  <c r="J34" i="3"/>
  <c r="R35" i="3"/>
  <c r="B35" i="3"/>
  <c r="S35" i="3"/>
  <c r="Z35" i="3"/>
  <c r="AB35" i="3"/>
  <c r="O35" i="3"/>
  <c r="AA35" i="3"/>
  <c r="G35" i="3"/>
  <c r="Y35" i="3"/>
  <c r="H35" i="3"/>
  <c r="AC35" i="3"/>
  <c r="P35" i="3"/>
  <c r="Q35" i="3"/>
  <c r="C35" i="3"/>
  <c r="AO34" i="3"/>
  <c r="AL34" i="3"/>
  <c r="AS12" i="3" l="1"/>
  <c r="AS11" i="3"/>
  <c r="AS13" i="3"/>
  <c r="AQ14" i="3"/>
  <c r="AS14" i="3" s="1"/>
  <c r="I14" i="8" s="1"/>
  <c r="AS10" i="3"/>
  <c r="AS9" i="3"/>
  <c r="AS4" i="3"/>
  <c r="AS5" i="3"/>
  <c r="AS8" i="3"/>
  <c r="AS3" i="3"/>
  <c r="AO35" i="3"/>
  <c r="AL35" i="3"/>
  <c r="T35" i="3"/>
  <c r="AD35" i="3"/>
  <c r="T36" i="3"/>
  <c r="AD36" i="3"/>
  <c r="AL36" i="3"/>
  <c r="J36" i="3"/>
  <c r="AO36" i="3"/>
  <c r="AN36" i="3"/>
  <c r="AN35" i="3"/>
  <c r="J35" i="3"/>
  <c r="K2" i="3" l="1"/>
  <c r="K4" i="3"/>
  <c r="K3" i="3"/>
  <c r="K5" i="3"/>
  <c r="K6" i="3"/>
  <c r="K10" i="3"/>
  <c r="K7" i="3"/>
  <c r="K8" i="3"/>
  <c r="K11" i="3"/>
  <c r="K13" i="3"/>
  <c r="K12" i="3"/>
  <c r="AE2" i="3"/>
  <c r="AE6" i="3"/>
  <c r="AE4" i="3"/>
  <c r="AE5" i="3"/>
  <c r="AE3" i="3"/>
  <c r="AE8" i="3"/>
  <c r="AE7" i="3"/>
  <c r="AE10" i="3"/>
  <c r="AE12" i="3"/>
  <c r="AE9" i="3"/>
  <c r="AE11" i="3"/>
  <c r="AE13" i="3"/>
  <c r="U2" i="3"/>
  <c r="U3" i="3"/>
  <c r="U6" i="3"/>
  <c r="U5" i="3"/>
  <c r="W5" i="3" s="1"/>
  <c r="D5" i="8" s="1"/>
  <c r="U7" i="3"/>
  <c r="U9" i="3"/>
  <c r="W9" i="3" s="1"/>
  <c r="D9" i="8" s="1"/>
  <c r="U10" i="3"/>
  <c r="W10" i="3" s="1"/>
  <c r="D10" i="8" s="1"/>
  <c r="U11" i="3"/>
  <c r="U8" i="3"/>
  <c r="W8" i="3" s="1"/>
  <c r="D8" i="8" s="1"/>
  <c r="U13" i="3"/>
  <c r="W13" i="3" s="1"/>
  <c r="D13" i="8" s="1"/>
  <c r="U12" i="3"/>
  <c r="W12" i="3" s="1"/>
  <c r="D12" i="8" s="1"/>
  <c r="H10" i="8"/>
  <c r="I10" i="8" s="1"/>
  <c r="H11" i="8"/>
  <c r="I11" i="8" s="1"/>
  <c r="H8" i="8"/>
  <c r="I8" i="8" s="1"/>
  <c r="H13" i="8"/>
  <c r="I13" i="8" s="1"/>
  <c r="H5" i="8"/>
  <c r="I5" i="8" s="1"/>
  <c r="H3" i="8"/>
  <c r="I3" i="8" s="1"/>
  <c r="H4" i="8"/>
  <c r="I4" i="8" s="1"/>
  <c r="H9" i="8"/>
  <c r="I9" i="8" s="1"/>
  <c r="H12" i="8"/>
  <c r="I12" i="8" s="1"/>
  <c r="AE14" i="3"/>
  <c r="AE16" i="3"/>
  <c r="AE17" i="3"/>
  <c r="AE15" i="3"/>
  <c r="AE18" i="3"/>
  <c r="U35" i="3"/>
  <c r="W35" i="3" s="1"/>
  <c r="U22" i="3"/>
  <c r="W22" i="3" s="1"/>
  <c r="D22" i="8" s="1"/>
  <c r="U34" i="3"/>
  <c r="W34" i="3" s="1"/>
  <c r="U18" i="3"/>
  <c r="W18" i="3" s="1"/>
  <c r="D18" i="8" s="1"/>
  <c r="E18" i="8" s="1"/>
  <c r="U32" i="3"/>
  <c r="W32" i="3" s="1"/>
  <c r="U30" i="3"/>
  <c r="W30" i="3" s="1"/>
  <c r="D30" i="8" s="1"/>
  <c r="U14" i="3"/>
  <c r="W14" i="3" s="1"/>
  <c r="E14" i="8" s="1"/>
  <c r="U33" i="3"/>
  <c r="W33" i="3" s="1"/>
  <c r="W3" i="3"/>
  <c r="D3" i="8" s="1"/>
  <c r="U26" i="3"/>
  <c r="W26" i="3" s="1"/>
  <c r="D26" i="8" s="1"/>
  <c r="U29" i="3"/>
  <c r="W29" i="3" s="1"/>
  <c r="D29" i="8" s="1"/>
  <c r="U24" i="3"/>
  <c r="W24" i="3" s="1"/>
  <c r="D24" i="8" s="1"/>
  <c r="U21" i="3"/>
  <c r="W21" i="3" s="1"/>
  <c r="D21" i="8" s="1"/>
  <c r="U17" i="3"/>
  <c r="W17" i="3" s="1"/>
  <c r="D17" i="8" s="1"/>
  <c r="E17" i="8" s="1"/>
  <c r="W11" i="3"/>
  <c r="D11" i="8" s="1"/>
  <c r="AS2" i="3"/>
  <c r="U31" i="3"/>
  <c r="W31" i="3" s="1"/>
  <c r="D31" i="8" s="1"/>
  <c r="U28" i="3"/>
  <c r="W28" i="3" s="1"/>
  <c r="D28" i="8" s="1"/>
  <c r="U23" i="3"/>
  <c r="W23" i="3" s="1"/>
  <c r="D23" i="8" s="1"/>
  <c r="U20" i="3"/>
  <c r="W20" i="3" s="1"/>
  <c r="D20" i="8" s="1"/>
  <c r="U16" i="3"/>
  <c r="W16" i="3" s="1"/>
  <c r="D16" i="8" s="1"/>
  <c r="E16" i="8" s="1"/>
  <c r="U36" i="3"/>
  <c r="W36" i="3" s="1"/>
  <c r="U27" i="3"/>
  <c r="W27" i="3" s="1"/>
  <c r="D27" i="8" s="1"/>
  <c r="U25" i="3"/>
  <c r="W25" i="3" s="1"/>
  <c r="D25" i="8" s="1"/>
  <c r="U19" i="3"/>
  <c r="W19" i="3" s="1"/>
  <c r="D19" i="8" s="1"/>
  <c r="E19" i="8" s="1"/>
  <c r="U15" i="3"/>
  <c r="W15" i="3" s="1"/>
  <c r="D15" i="8" s="1"/>
  <c r="E15" i="8" s="1"/>
  <c r="W4" i="3"/>
  <c r="D4" i="8" s="1"/>
  <c r="K14" i="3"/>
  <c r="K15" i="3"/>
  <c r="K17" i="3"/>
  <c r="K16" i="3"/>
  <c r="K18" i="3"/>
  <c r="K19" i="3"/>
  <c r="K21" i="3"/>
  <c r="K20" i="3"/>
  <c r="K22" i="3"/>
  <c r="K23" i="3"/>
  <c r="K24" i="3"/>
  <c r="K25" i="3"/>
  <c r="K26" i="3"/>
  <c r="K27" i="3"/>
  <c r="K28" i="3"/>
  <c r="K36" i="3"/>
  <c r="K29" i="3"/>
  <c r="K31" i="3"/>
  <c r="K30" i="3"/>
  <c r="K33" i="3"/>
  <c r="K32" i="3"/>
  <c r="K35" i="3"/>
  <c r="K34" i="3"/>
  <c r="H2" i="8" l="1"/>
  <c r="E13" i="8"/>
  <c r="E8" i="8"/>
  <c r="E11" i="8"/>
  <c r="E4" i="8"/>
  <c r="E12" i="8"/>
  <c r="E5" i="8"/>
  <c r="E9" i="8"/>
  <c r="E10" i="8"/>
  <c r="E3" i="8"/>
  <c r="AG12" i="3"/>
  <c r="AG4" i="3"/>
  <c r="M4" i="3"/>
  <c r="B4" i="8" s="1"/>
  <c r="C4" i="8" s="1"/>
  <c r="AG9" i="3"/>
  <c r="M9" i="3"/>
  <c r="B9" i="8" s="1"/>
  <c r="C9" i="8" s="1"/>
  <c r="W2" i="3"/>
  <c r="AS16" i="3"/>
  <c r="H16" i="8" s="1"/>
  <c r="I16" i="8" s="1"/>
  <c r="AS34" i="3"/>
  <c r="AS30" i="3"/>
  <c r="H30" i="8" s="1"/>
  <c r="AS23" i="3"/>
  <c r="H23" i="8" s="1"/>
  <c r="AS29" i="3"/>
  <c r="H29" i="8" s="1"/>
  <c r="M12" i="3"/>
  <c r="B12" i="8" s="1"/>
  <c r="C12" i="8" s="1"/>
  <c r="AS27" i="3"/>
  <c r="H27" i="8" s="1"/>
  <c r="AS19" i="3"/>
  <c r="H19" i="8" s="1"/>
  <c r="AS24" i="3"/>
  <c r="H24" i="8" s="1"/>
  <c r="AS17" i="3"/>
  <c r="H17" i="8" s="1"/>
  <c r="I17" i="8" s="1"/>
  <c r="AS31" i="3"/>
  <c r="H31" i="8" s="1"/>
  <c r="AS22" i="3"/>
  <c r="H22" i="8" s="1"/>
  <c r="AS33" i="3"/>
  <c r="AS32" i="3"/>
  <c r="AS28" i="3"/>
  <c r="H28" i="8" s="1"/>
  <c r="AS25" i="3"/>
  <c r="H25" i="8" s="1"/>
  <c r="AS20" i="3"/>
  <c r="H20" i="8" s="1"/>
  <c r="AS7" i="3"/>
  <c r="W7" i="3"/>
  <c r="D7" i="8" s="1"/>
  <c r="AS35" i="3"/>
  <c r="AS36" i="3"/>
  <c r="AS26" i="3"/>
  <c r="H26" i="8" s="1"/>
  <c r="AS21" i="3"/>
  <c r="H21" i="8" s="1"/>
  <c r="AS6" i="3"/>
  <c r="W6" i="3"/>
  <c r="D6" i="8" s="1"/>
  <c r="AG7" i="3"/>
  <c r="M7" i="3"/>
  <c r="B7" i="8" s="1"/>
  <c r="C7" i="8" s="1"/>
  <c r="M32" i="3"/>
  <c r="AG32" i="3"/>
  <c r="AG10" i="3"/>
  <c r="M10" i="3"/>
  <c r="B10" i="8" s="1"/>
  <c r="C10" i="8" s="1"/>
  <c r="AG3" i="3"/>
  <c r="M3" i="3"/>
  <c r="B3" i="8" s="1"/>
  <c r="C3" i="8" s="1"/>
  <c r="AG29" i="3"/>
  <c r="F29" i="8" s="1"/>
  <c r="M29" i="3"/>
  <c r="B29" i="8" s="1"/>
  <c r="M26" i="3"/>
  <c r="B26" i="8" s="1"/>
  <c r="AG26" i="3"/>
  <c r="F26" i="8" s="1"/>
  <c r="AG22" i="3"/>
  <c r="F22" i="8" s="1"/>
  <c r="M22" i="3"/>
  <c r="B22" i="8" s="1"/>
  <c r="M18" i="3"/>
  <c r="B18" i="8" s="1"/>
  <c r="C18" i="8" s="1"/>
  <c r="AG18" i="3"/>
  <c r="F18" i="8" s="1"/>
  <c r="G18" i="8" s="1"/>
  <c r="M14" i="3"/>
  <c r="AG14" i="3"/>
  <c r="F14" i="8" s="1"/>
  <c r="G14" i="8" s="1"/>
  <c r="M34" i="3"/>
  <c r="AG34" i="3"/>
  <c r="AG33" i="3"/>
  <c r="M33" i="3"/>
  <c r="M30" i="3"/>
  <c r="B30" i="8" s="1"/>
  <c r="AG30" i="3"/>
  <c r="F30" i="8" s="1"/>
  <c r="AG6" i="3"/>
  <c r="M6" i="3"/>
  <c r="B6" i="8" s="1"/>
  <c r="C6" i="8" s="1"/>
  <c r="M36" i="3"/>
  <c r="AG36" i="3"/>
  <c r="AG25" i="3"/>
  <c r="F25" i="8" s="1"/>
  <c r="M25" i="3"/>
  <c r="B25" i="8" s="1"/>
  <c r="M20" i="3"/>
  <c r="B20" i="8" s="1"/>
  <c r="AG20" i="3"/>
  <c r="F20" i="8" s="1"/>
  <c r="M16" i="3"/>
  <c r="B16" i="8" s="1"/>
  <c r="C16" i="8" s="1"/>
  <c r="AG16" i="3"/>
  <c r="F16" i="8" s="1"/>
  <c r="G16" i="8" s="1"/>
  <c r="AG2" i="3"/>
  <c r="F2" i="8" s="1"/>
  <c r="M2" i="3"/>
  <c r="B2" i="8" s="1"/>
  <c r="AG8" i="3"/>
  <c r="M8" i="3"/>
  <c r="B8" i="8" s="1"/>
  <c r="C8" i="8" s="1"/>
  <c r="AG13" i="3"/>
  <c r="M13" i="3"/>
  <c r="B13" i="8" s="1"/>
  <c r="C13" i="8" s="1"/>
  <c r="AG11" i="3"/>
  <c r="M11" i="3"/>
  <c r="B11" i="8" s="1"/>
  <c r="C11" i="8" s="1"/>
  <c r="AG28" i="3"/>
  <c r="F28" i="8" s="1"/>
  <c r="M28" i="3"/>
  <c r="B28" i="8" s="1"/>
  <c r="M24" i="3"/>
  <c r="B24" i="8" s="1"/>
  <c r="AG24" i="3"/>
  <c r="F24" i="8" s="1"/>
  <c r="AG21" i="3"/>
  <c r="F21" i="8" s="1"/>
  <c r="M21" i="3"/>
  <c r="B21" i="8" s="1"/>
  <c r="M17" i="3"/>
  <c r="B17" i="8" s="1"/>
  <c r="C17" i="8" s="1"/>
  <c r="AG17" i="3"/>
  <c r="F17" i="8" s="1"/>
  <c r="G17" i="8" s="1"/>
  <c r="AG35" i="3"/>
  <c r="M35" i="3"/>
  <c r="AG5" i="3"/>
  <c r="M5" i="3"/>
  <c r="B5" i="8" s="1"/>
  <c r="C5" i="8" s="1"/>
  <c r="AG31" i="3"/>
  <c r="F31" i="8" s="1"/>
  <c r="M31" i="3"/>
  <c r="B31" i="8" s="1"/>
  <c r="AG27" i="3"/>
  <c r="F27" i="8" s="1"/>
  <c r="M27" i="3"/>
  <c r="B27" i="8" s="1"/>
  <c r="AG23" i="3"/>
  <c r="F23" i="8" s="1"/>
  <c r="M23" i="3"/>
  <c r="B23" i="8" s="1"/>
  <c r="M19" i="3"/>
  <c r="B19" i="8" s="1"/>
  <c r="C19" i="8" s="1"/>
  <c r="AG19" i="3"/>
  <c r="F19" i="8" s="1"/>
  <c r="G19" i="8" s="1"/>
  <c r="AG15" i="3"/>
  <c r="F15" i="8" s="1"/>
  <c r="G15" i="8" s="1"/>
  <c r="M15" i="3"/>
  <c r="B15" i="8" s="1"/>
  <c r="C15" i="8" s="1"/>
  <c r="I2" i="8" l="1"/>
  <c r="I15" i="4"/>
  <c r="F12" i="8"/>
  <c r="G12" i="8" s="1"/>
  <c r="F5" i="8"/>
  <c r="G5" i="8" s="1"/>
  <c r="F11" i="8"/>
  <c r="G11" i="8" s="1"/>
  <c r="F8" i="8"/>
  <c r="G8" i="8" s="1"/>
  <c r="H7" i="8"/>
  <c r="I7" i="8" s="1"/>
  <c r="F9" i="8"/>
  <c r="G9" i="8" s="1"/>
  <c r="F6" i="8"/>
  <c r="G6" i="8" s="1"/>
  <c r="F10" i="8"/>
  <c r="G10" i="8" s="1"/>
  <c r="F7" i="8"/>
  <c r="G7" i="8" s="1"/>
  <c r="F13" i="8"/>
  <c r="G13" i="8" s="1"/>
  <c r="F3" i="8"/>
  <c r="G3" i="8" s="1"/>
  <c r="H6" i="8"/>
  <c r="D2" i="8"/>
  <c r="E2" i="8" s="1"/>
  <c r="F4" i="8"/>
  <c r="C14" i="8"/>
  <c r="E19" i="4"/>
  <c r="I26" i="4"/>
  <c r="I22" i="4"/>
  <c r="E27" i="4"/>
  <c r="E23" i="4"/>
  <c r="E26" i="4"/>
  <c r="E22" i="4"/>
  <c r="E18" i="4"/>
  <c r="I29" i="4"/>
  <c r="I25" i="4"/>
  <c r="I21" i="4"/>
  <c r="I17" i="4"/>
  <c r="E29" i="4"/>
  <c r="E25" i="4"/>
  <c r="E21" i="4"/>
  <c r="E17" i="4"/>
  <c r="I28" i="4"/>
  <c r="I24" i="4"/>
  <c r="I20" i="4"/>
  <c r="E28" i="4"/>
  <c r="E24" i="4"/>
  <c r="E20" i="4"/>
  <c r="E16" i="4"/>
  <c r="I27" i="4"/>
  <c r="I23" i="4"/>
  <c r="I19" i="4"/>
  <c r="I18" i="4"/>
  <c r="G2" i="8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C2" i="8"/>
  <c r="C19" i="4"/>
  <c r="C20" i="4"/>
  <c r="C21" i="4"/>
  <c r="C22" i="4"/>
  <c r="C23" i="4"/>
  <c r="C24" i="4"/>
  <c r="C25" i="4"/>
  <c r="C26" i="4"/>
  <c r="C27" i="4"/>
  <c r="C28" i="4"/>
  <c r="C29" i="4"/>
  <c r="I12" i="4" l="1"/>
  <c r="I14" i="4"/>
  <c r="G15" i="4"/>
  <c r="I11" i="4"/>
  <c r="I9" i="4"/>
  <c r="G9" i="4"/>
  <c r="G14" i="4"/>
  <c r="I13" i="4"/>
  <c r="G4" i="8"/>
  <c r="G3" i="4" s="1"/>
  <c r="I6" i="8"/>
  <c r="I7" i="4" s="1"/>
  <c r="G11" i="4"/>
  <c r="I10" i="4"/>
  <c r="G13" i="4"/>
  <c r="G12" i="4"/>
  <c r="G10" i="4"/>
  <c r="E15" i="4"/>
  <c r="E7" i="8"/>
  <c r="E3" i="4" s="1"/>
  <c r="E14" i="4"/>
  <c r="E6" i="4"/>
  <c r="E6" i="8"/>
  <c r="C15" i="4"/>
  <c r="G8" i="4"/>
  <c r="C11" i="4"/>
  <c r="C7" i="4"/>
  <c r="C18" i="4"/>
  <c r="C14" i="4"/>
  <c r="C17" i="4"/>
  <c r="C5" i="4"/>
  <c r="C16" i="4"/>
  <c r="C13" i="4"/>
  <c r="C10" i="4"/>
  <c r="G7" i="4"/>
  <c r="C12" i="4"/>
  <c r="C9" i="4"/>
  <c r="G6" i="4"/>
  <c r="C8" i="4"/>
  <c r="G5" i="4"/>
  <c r="C6" i="4"/>
  <c r="C4" i="4"/>
  <c r="C3" i="4"/>
  <c r="E13" i="4" l="1"/>
  <c r="E12" i="4"/>
  <c r="E11" i="4"/>
  <c r="E10" i="4"/>
  <c r="E9" i="4"/>
  <c r="E8" i="4"/>
  <c r="E7" i="4"/>
  <c r="I3" i="4"/>
  <c r="G4" i="4"/>
  <c r="I8" i="4"/>
  <c r="I6" i="4"/>
  <c r="I5" i="4"/>
  <c r="I4" i="4"/>
  <c r="E5" i="4"/>
  <c r="E4" i="4"/>
</calcChain>
</file>

<file path=xl/sharedStrings.xml><?xml version="1.0" encoding="utf-8"?>
<sst xmlns="http://schemas.openxmlformats.org/spreadsheetml/2006/main" count="124" uniqueCount="105">
  <si>
    <t>Chasse</t>
  </si>
  <si>
    <t>Unlimited</t>
  </si>
  <si>
    <t>Mouche</t>
  </si>
  <si>
    <t>Nb categorie</t>
  </si>
  <si>
    <t>Nom</t>
  </si>
  <si>
    <t>Prénom</t>
  </si>
  <si>
    <t>Nom
Tirreur</t>
  </si>
  <si>
    <t>Points</t>
  </si>
  <si>
    <t>Nb de tirs (Ctrl)</t>
  </si>
  <si>
    <t>Concat</t>
  </si>
  <si>
    <t>Varmint</t>
  </si>
  <si>
    <t>Nom
Tireur</t>
  </si>
  <si>
    <t>Prénom
Tireur</t>
  </si>
  <si>
    <t>Points - Unlimited</t>
  </si>
  <si>
    <t>Nbre
Mouches - Unlimited</t>
  </si>
  <si>
    <t>Nbre 10 - Unlimited</t>
  </si>
  <si>
    <t>Nbre 9 - Unlimited</t>
  </si>
  <si>
    <t>Nbre 8 - Unlimited</t>
  </si>
  <si>
    <t>Classement aux points - Unlimited</t>
  </si>
  <si>
    <t>En cas d'égalité - Unlimited</t>
  </si>
  <si>
    <t>Classement final Unlimited</t>
  </si>
  <si>
    <t>Points - Varmint</t>
  </si>
  <si>
    <t>Nbre
Mouches - Varmint</t>
  </si>
  <si>
    <t>Nbre 10 - Varmint</t>
  </si>
  <si>
    <t>Nbre 9 - Varmint</t>
  </si>
  <si>
    <t>Nbre 8 - Varmint</t>
  </si>
  <si>
    <t>Classement aux points - Varmint</t>
  </si>
  <si>
    <t>En cas d'égalité - Varmint</t>
  </si>
  <si>
    <t>Classement final Varmint</t>
  </si>
  <si>
    <t>Points - Cumulé</t>
  </si>
  <si>
    <t>Nbre
Mouches - Cumulé</t>
  </si>
  <si>
    <t>Nbre 10 - Cumulé</t>
  </si>
  <si>
    <t>Nbre 9 - Cumulé</t>
  </si>
  <si>
    <t>Nbre 8 - Cumulé</t>
  </si>
  <si>
    <t>Classement aux points - Cumulé</t>
  </si>
  <si>
    <t>En cas d'égalité - Cumulé</t>
  </si>
  <si>
    <t>Classement final Cumulé</t>
  </si>
  <si>
    <t>Cumulé</t>
  </si>
  <si>
    <t>Résultat - Chasse</t>
  </si>
  <si>
    <t>Résultat - Unlimited</t>
  </si>
  <si>
    <t>Résultat - Varmint</t>
  </si>
  <si>
    <t>Résultat - Cumulé</t>
  </si>
  <si>
    <t>N° Tireur</t>
  </si>
  <si>
    <t>Hunter</t>
  </si>
  <si>
    <t>Points - Hunter</t>
  </si>
  <si>
    <t>Nbre
Mouches - Hunter</t>
  </si>
  <si>
    <t>Nbre 10 - Hunter</t>
  </si>
  <si>
    <t>Nbre 9 - Hunter</t>
  </si>
  <si>
    <t>Nbre 8 - Hunter</t>
  </si>
  <si>
    <t>Classement aux points - Hunter</t>
  </si>
  <si>
    <t>En cas d'égalité - Hunter</t>
  </si>
  <si>
    <t>Classement final - Hunter</t>
  </si>
  <si>
    <t>Ctrl nb tir</t>
  </si>
  <si>
    <t>KATJAWAN</t>
  </si>
  <si>
    <t>MODJI</t>
  </si>
  <si>
    <t>SANITA</t>
  </si>
  <si>
    <t>ROGER</t>
  </si>
  <si>
    <t>LINIER</t>
  </si>
  <si>
    <t>ANDRE</t>
  </si>
  <si>
    <t>JAHJA</t>
  </si>
  <si>
    <t>CHRISTIAN</t>
  </si>
  <si>
    <t>JOOP</t>
  </si>
  <si>
    <t>ALAN</t>
  </si>
  <si>
    <t>KALAKO</t>
  </si>
  <si>
    <t>SIMON</t>
  </si>
  <si>
    <t>BOISSON</t>
  </si>
  <si>
    <t>JEAN-GUY</t>
  </si>
  <si>
    <t>MOESTAR</t>
  </si>
  <si>
    <t>RONALD</t>
  </si>
  <si>
    <t>UNDERWOOD</t>
  </si>
  <si>
    <t>JEAN-LUC</t>
  </si>
  <si>
    <t>SODJO</t>
  </si>
  <si>
    <t>JEAN-CYRIL</t>
  </si>
  <si>
    <t>OFFLAVILLE</t>
  </si>
  <si>
    <t>JEAN-GABRIEL</t>
  </si>
  <si>
    <t>DUCTANE</t>
  </si>
  <si>
    <t>FRANCOIS</t>
  </si>
  <si>
    <t>CHALLENGE 200M</t>
  </si>
  <si>
    <t>NB TIR</t>
  </si>
  <si>
    <t>ESP</t>
  </si>
  <si>
    <t>Montant</t>
  </si>
  <si>
    <t>SG 0004504</t>
  </si>
  <si>
    <t>BNC 5353835</t>
  </si>
  <si>
    <t>BCI 0810163</t>
  </si>
  <si>
    <t>BNP 4049081</t>
  </si>
  <si>
    <t>N° Chèque</t>
  </si>
  <si>
    <t>SG 5207711</t>
  </si>
  <si>
    <t>CHEQUE</t>
  </si>
  <si>
    <t>BNC 7609100</t>
  </si>
  <si>
    <t>RESTE EN ESPECES</t>
  </si>
  <si>
    <t>REMB Petit Dej MODJI</t>
  </si>
  <si>
    <t>ENTREES</t>
  </si>
  <si>
    <t>Espèces</t>
  </si>
  <si>
    <t>Chèques</t>
  </si>
  <si>
    <t>SORTIES</t>
  </si>
  <si>
    <t>Total</t>
  </si>
  <si>
    <t>Ecart</t>
  </si>
  <si>
    <t>NB Tir</t>
  </si>
  <si>
    <t>NC</t>
  </si>
  <si>
    <t>Gain competition</t>
  </si>
  <si>
    <t>Cout Cibles</t>
  </si>
  <si>
    <t>UNLIMITED 200M</t>
  </si>
  <si>
    <t>HUNTER 200M</t>
  </si>
  <si>
    <t>VARMINT 200M</t>
  </si>
  <si>
    <t>CUMULE 200M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</si>
</sst>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[$-40C]d\ mmmm\ yyyy;@"/>
    <numFmt numFmtId="168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0">
    <xf numFmtId="0" fontId="0" fillId="0" borderId="0" xfId="0"/>
    <xf numFmtId="166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10" xfId="0" applyFont="1" applyFill="1" applyBorder="1"/>
    <xf numFmtId="3" fontId="3" fillId="2" borderId="12" xfId="1" applyNumberFormat="1" applyFont="1" applyFill="1" applyBorder="1" applyAlignment="1">
      <alignment horizontal="center"/>
    </xf>
    <xf numFmtId="3" fontId="3" fillId="2" borderId="18" xfId="1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3" fontId="3" fillId="3" borderId="12" xfId="1" applyNumberFormat="1" applyFont="1" applyFill="1" applyBorder="1" applyAlignment="1">
      <alignment horizontal="center"/>
    </xf>
    <xf numFmtId="3" fontId="3" fillId="3" borderId="18" xfId="1" applyNumberFormat="1" applyFont="1" applyFill="1" applyBorder="1" applyAlignment="1">
      <alignment horizontal="center"/>
    </xf>
    <xf numFmtId="3" fontId="3" fillId="3" borderId="10" xfId="1" applyNumberFormat="1" applyFont="1" applyFill="1" applyBorder="1" applyAlignment="1">
      <alignment horizontal="center"/>
    </xf>
    <xf numFmtId="0" fontId="3" fillId="0" borderId="0" xfId="0" applyFont="1"/>
    <xf numFmtId="0" fontId="3" fillId="0" borderId="10" xfId="0" applyFont="1" applyBorder="1"/>
    <xf numFmtId="166" fontId="3" fillId="0" borderId="8" xfId="1" applyNumberFormat="1" applyFont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8" xfId="1" applyNumberFormat="1" applyFont="1" applyFill="1" applyBorder="1" applyAlignment="1">
      <alignment horizontal="center"/>
    </xf>
    <xf numFmtId="3" fontId="3" fillId="3" borderId="8" xfId="1" applyNumberFormat="1" applyFont="1" applyFill="1" applyBorder="1" applyAlignment="1">
      <alignment horizontal="center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0" borderId="16" xfId="0" applyFont="1" applyBorder="1"/>
    <xf numFmtId="166" fontId="3" fillId="0" borderId="9" xfId="1" applyNumberFormat="1" applyFont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22" xfId="0" applyFont="1" applyFill="1" applyBorder="1"/>
    <xf numFmtId="0" fontId="4" fillId="0" borderId="0" xfId="0" applyFont="1" applyAlignment="1">
      <alignment horizontal="center"/>
    </xf>
    <xf numFmtId="165" fontId="4" fillId="2" borderId="10" xfId="1" applyNumberFormat="1" applyFont="1" applyFill="1" applyBorder="1" applyAlignment="1">
      <alignment horizontal="center" vertical="center"/>
    </xf>
    <xf numFmtId="165" fontId="4" fillId="2" borderId="16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3" fontId="4" fillId="2" borderId="19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3" fontId="4" fillId="2" borderId="21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3" borderId="19" xfId="1" applyNumberFormat="1" applyFont="1" applyFill="1" applyBorder="1" applyAlignment="1">
      <alignment horizontal="center" vertical="center"/>
    </xf>
    <xf numFmtId="3" fontId="4" fillId="3" borderId="20" xfId="1" applyNumberFormat="1" applyFont="1" applyFill="1" applyBorder="1" applyAlignment="1">
      <alignment horizontal="center" vertical="center"/>
    </xf>
    <xf numFmtId="3" fontId="4" fillId="3" borderId="21" xfId="1" applyNumberFormat="1" applyFont="1" applyFill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5" fontId="4" fillId="3" borderId="10" xfId="1" applyNumberFormat="1" applyFont="1" applyFill="1" applyBorder="1" applyAlignment="1">
      <alignment horizontal="center" vertical="center"/>
    </xf>
    <xf numFmtId="165" fontId="3" fillId="3" borderId="11" xfId="1" applyNumberFormat="1" applyFont="1" applyFill="1" applyBorder="1" applyAlignment="1">
      <alignment horizontal="center" vertical="center"/>
    </xf>
    <xf numFmtId="165" fontId="4" fillId="3" borderId="16" xfId="1" applyNumberFormat="1" applyFont="1" applyFill="1" applyBorder="1" applyAlignment="1">
      <alignment horizontal="center" vertical="center"/>
    </xf>
    <xf numFmtId="165" fontId="3" fillId="3" borderId="23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167" fontId="0" fillId="0" borderId="0" xfId="0" applyNumberFormat="1"/>
    <xf numFmtId="0" fontId="0" fillId="0" borderId="0" xfId="0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6" fontId="3" fillId="0" borderId="28" xfId="1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166" fontId="3" fillId="0" borderId="6" xfId="1" applyNumberFormat="1" applyFont="1" applyBorder="1" applyAlignment="1">
      <alignment horizontal="center" vertical="center" wrapText="1"/>
    </xf>
    <xf numFmtId="166" fontId="3" fillId="0" borderId="29" xfId="1" applyNumberFormat="1" applyFont="1" applyBorder="1" applyAlignment="1">
      <alignment horizontal="center" vertical="center" wrapText="1"/>
    </xf>
    <xf numFmtId="166" fontId="3" fillId="0" borderId="30" xfId="1" applyNumberFormat="1" applyFont="1" applyFill="1" applyBorder="1" applyAlignment="1">
      <alignment horizontal="center" vertical="center" wrapText="1"/>
    </xf>
    <xf numFmtId="166" fontId="3" fillId="0" borderId="12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6" fontId="3" fillId="0" borderId="18" xfId="1" applyNumberFormat="1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166" fontId="3" fillId="0" borderId="24" xfId="1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166" fontId="3" fillId="0" borderId="38" xfId="1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 vertical="center" wrapText="1"/>
    </xf>
    <xf numFmtId="166" fontId="3" fillId="0" borderId="41" xfId="1" applyNumberFormat="1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 vertical="center" wrapText="1"/>
    </xf>
    <xf numFmtId="166" fontId="3" fillId="0" borderId="33" xfId="1" applyNumberFormat="1" applyFont="1" applyFill="1" applyBorder="1" applyAlignment="1">
      <alignment horizontal="center" vertical="center" wrapText="1"/>
    </xf>
    <xf numFmtId="166" fontId="3" fillId="0" borderId="43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6" fontId="3" fillId="0" borderId="45" xfId="1" applyNumberFormat="1" applyFont="1" applyFill="1" applyBorder="1" applyAlignment="1">
      <alignment horizontal="center" vertical="center" wrapText="1"/>
    </xf>
    <xf numFmtId="166" fontId="3" fillId="0" borderId="31" xfId="1" applyNumberFormat="1" applyFont="1" applyFill="1" applyBorder="1" applyAlignment="1">
      <alignment horizontal="center" vertical="center" wrapText="1"/>
    </xf>
    <xf numFmtId="166" fontId="3" fillId="0" borderId="28" xfId="1" applyNumberFormat="1" applyFont="1" applyFill="1" applyBorder="1" applyAlignment="1">
      <alignment horizontal="center" vertical="center" wrapText="1"/>
    </xf>
    <xf numFmtId="166" fontId="3" fillId="0" borderId="29" xfId="1" applyNumberFormat="1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166" fontId="3" fillId="0" borderId="47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3" fillId="0" borderId="10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5" fontId="3" fillId="2" borderId="16" xfId="1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166" fontId="4" fillId="0" borderId="49" xfId="1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166" fontId="3" fillId="0" borderId="26" xfId="1" applyNumberFormat="1" applyFont="1" applyBorder="1" applyAlignment="1">
      <alignment horizontal="center" vertical="center" wrapText="1"/>
    </xf>
    <xf numFmtId="166" fontId="3" fillId="0" borderId="27" xfId="1" applyNumberFormat="1" applyFont="1" applyBorder="1" applyAlignment="1">
      <alignment horizontal="center" vertical="center" wrapText="1"/>
    </xf>
    <xf numFmtId="166" fontId="3" fillId="0" borderId="25" xfId="1" applyNumberFormat="1" applyFont="1" applyFill="1" applyBorder="1" applyAlignment="1">
      <alignment horizontal="center" vertical="center" wrapText="1"/>
    </xf>
    <xf numFmtId="166" fontId="3" fillId="0" borderId="27" xfId="1" applyNumberFormat="1" applyFont="1" applyFill="1" applyBorder="1" applyAlignment="1">
      <alignment horizontal="center" vertical="center" wrapText="1"/>
    </xf>
    <xf numFmtId="166" fontId="3" fillId="0" borderId="46" xfId="1" applyNumberFormat="1" applyFont="1" applyFill="1" applyBorder="1" applyAlignment="1">
      <alignment horizontal="center" vertical="center" wrapText="1"/>
    </xf>
    <xf numFmtId="166" fontId="3" fillId="0" borderId="26" xfId="1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/>
    </xf>
    <xf numFmtId="0" fontId="0" fillId="2" borderId="5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6" fillId="0" borderId="0" xfId="0" applyFont="1"/>
    <xf numFmtId="0" fontId="6" fillId="8" borderId="8" xfId="0" applyFont="1" applyFill="1" applyBorder="1"/>
    <xf numFmtId="0" fontId="0" fillId="0" borderId="0" xfId="0" applyAlignment="1">
      <alignment horizontal="left" vertical="center" indent="6"/>
    </xf>
    <xf numFmtId="0" fontId="6" fillId="7" borderId="8" xfId="0" applyFont="1" applyFill="1" applyBorder="1" applyAlignment="1">
      <alignment horizontal="left" vertical="center" indent="6"/>
    </xf>
    <xf numFmtId="0" fontId="6" fillId="8" borderId="8" xfId="0" applyFont="1" applyFill="1" applyBorder="1" applyAlignment="1">
      <alignment horizontal="left" vertical="center" indent="6"/>
    </xf>
    <xf numFmtId="0" fontId="6" fillId="8" borderId="7" xfId="0" applyFont="1" applyFill="1" applyBorder="1" applyAlignment="1">
      <alignment horizontal="left" vertical="center" indent="6"/>
    </xf>
    <xf numFmtId="0" fontId="6" fillId="8" borderId="9" xfId="0" applyFont="1" applyFill="1" applyBorder="1"/>
    <xf numFmtId="0" fontId="7" fillId="9" borderId="15" xfId="0" applyFont="1" applyFill="1" applyBorder="1" applyAlignment="1">
      <alignment horizontal="center" vertical="center"/>
    </xf>
    <xf numFmtId="167" fontId="7" fillId="9" borderId="16" xfId="0" applyNumberFormat="1" applyFont="1" applyFill="1" applyBorder="1" applyAlignment="1">
      <alignment horizontal="center" vertical="center"/>
    </xf>
    <xf numFmtId="0" fontId="0" fillId="0" borderId="0" xfId="0"/>
    <xf numFmtId="9" fontId="0" fillId="0" borderId="0" xfId="0" applyNumberFormat="1"/>
    <xf numFmtId="0" fontId="3" fillId="0" borderId="16" xfId="0" applyFont="1" applyFill="1" applyBorder="1"/>
    <xf numFmtId="165" fontId="3" fillId="10" borderId="10" xfId="1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 wrapText="1"/>
    </xf>
    <xf numFmtId="166" fontId="3" fillId="0" borderId="35" xfId="1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66" fontId="0" fillId="0" borderId="0" xfId="0" applyNumberFormat="1" applyFont="1"/>
    <xf numFmtId="168" fontId="0" fillId="0" borderId="0" xfId="1" applyNumberFormat="1" applyFont="1"/>
    <xf numFmtId="165" fontId="0" fillId="0" borderId="0" xfId="1" applyNumberFormat="1" applyFont="1"/>
    <xf numFmtId="165" fontId="0" fillId="11" borderId="0" xfId="1" applyNumberFormat="1" applyFont="1" applyFill="1"/>
    <xf numFmtId="0" fontId="0" fillId="11" borderId="0" xfId="0" applyFill="1"/>
    <xf numFmtId="3" fontId="3" fillId="0" borderId="4" xfId="0" applyNumberFormat="1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/>
    </xf>
    <xf numFmtId="0" fontId="0" fillId="0" borderId="0" xfId="0" applyFont="1" applyFill="1"/>
    <xf numFmtId="166" fontId="0" fillId="0" borderId="0" xfId="0" applyNumberFormat="1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65" fontId="2" fillId="0" borderId="0" xfId="1" applyNumberFormat="1" applyFont="1"/>
    <xf numFmtId="165" fontId="0" fillId="0" borderId="0" xfId="0" applyNumberFormat="1"/>
    <xf numFmtId="0" fontId="0" fillId="0" borderId="0" xfId="0" applyAlignment="1">
      <alignment horizontal="right"/>
    </xf>
    <xf numFmtId="0" fontId="8" fillId="0" borderId="0" xfId="0" applyFont="1"/>
    <xf numFmtId="165" fontId="2" fillId="13" borderId="0" xfId="1" applyNumberFormat="1" applyFont="1" applyFill="1"/>
    <xf numFmtId="165" fontId="2" fillId="13" borderId="0" xfId="0" applyNumberFormat="1" applyFont="1" applyFill="1"/>
    <xf numFmtId="165" fontId="0" fillId="12" borderId="0" xfId="1" applyNumberFormat="1" applyFont="1" applyFill="1"/>
    <xf numFmtId="3" fontId="3" fillId="10" borderId="8" xfId="1" applyNumberFormat="1" applyFont="1" applyFill="1" applyBorder="1" applyAlignment="1">
      <alignment horizontal="center"/>
    </xf>
    <xf numFmtId="3" fontId="3" fillId="10" borderId="4" xfId="1" applyNumberFormat="1" applyFont="1" applyFill="1" applyBorder="1" applyAlignment="1">
      <alignment horizontal="center"/>
    </xf>
    <xf numFmtId="3" fontId="3" fillId="10" borderId="1" xfId="1" applyNumberFormat="1" applyFont="1" applyFill="1" applyBorder="1" applyAlignment="1">
      <alignment horizontal="center"/>
    </xf>
    <xf numFmtId="3" fontId="3" fillId="10" borderId="3" xfId="1" applyNumberFormat="1" applyFont="1" applyFill="1" applyBorder="1" applyAlignment="1">
      <alignment horizontal="center"/>
    </xf>
    <xf numFmtId="3" fontId="3" fillId="10" borderId="18" xfId="1" applyNumberFormat="1" applyFont="1" applyFill="1" applyBorder="1" applyAlignment="1">
      <alignment horizontal="center"/>
    </xf>
    <xf numFmtId="3" fontId="3" fillId="10" borderId="12" xfId="1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166" fontId="3" fillId="0" borderId="36" xfId="1" applyNumberFormat="1" applyFont="1" applyBorder="1" applyAlignment="1">
      <alignment horizontal="center" vertical="center" wrapText="1"/>
    </xf>
    <xf numFmtId="166" fontId="3" fillId="0" borderId="37" xfId="1" applyNumberFormat="1" applyFont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6" fontId="3" fillId="0" borderId="54" xfId="1" applyNumberFormat="1" applyFont="1" applyFill="1" applyBorder="1" applyAlignment="1">
      <alignment horizontal="center" vertical="center" wrapText="1"/>
    </xf>
    <xf numFmtId="165" fontId="3" fillId="0" borderId="55" xfId="1" applyNumberFormat="1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/>
    </xf>
    <xf numFmtId="166" fontId="3" fillId="0" borderId="3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6" fontId="4" fillId="0" borderId="13" xfId="1" applyNumberFormat="1" applyFont="1" applyBorder="1" applyAlignment="1">
      <alignment horizontal="center" vertical="center" wrapText="1"/>
    </xf>
    <xf numFmtId="166" fontId="4" fillId="0" borderId="23" xfId="1" applyNumberFormat="1" applyFont="1" applyBorder="1" applyAlignment="1">
      <alignment horizontal="center" vertical="center" wrapText="1"/>
    </xf>
    <xf numFmtId="166" fontId="4" fillId="0" borderId="15" xfId="1" applyNumberFormat="1" applyFont="1" applyBorder="1" applyAlignment="1">
      <alignment horizontal="center" vertical="center" wrapText="1"/>
    </xf>
    <xf numFmtId="166" fontId="4" fillId="0" borderId="16" xfId="1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15"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 patternType="solid"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101"/>
      <color rgb="FFCCFFFF"/>
      <color rgb="FF66FFFF"/>
      <color rgb="FF99FF99"/>
      <color rgb="FF66FF33"/>
      <color rgb="FF66CCFF"/>
      <color rgb="FF33CC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19" sqref="G19"/>
    </sheetView>
  </sheetViews>
  <sheetFormatPr baseColWidth="10" defaultRowHeight="15" x14ac:dyDescent="0.25"/>
  <cols>
    <col min="1" max="1" width="25.42578125" bestFit="1" customWidth="1"/>
    <col min="2" max="2" width="11.42578125" style="167"/>
  </cols>
  <sheetData>
    <row r="1" spans="1:10" x14ac:dyDescent="0.25">
      <c r="A1" s="179" t="s">
        <v>91</v>
      </c>
      <c r="B1" s="180">
        <f>SUM(B2:B6)</f>
        <v>20400</v>
      </c>
      <c r="F1" s="197" t="s">
        <v>92</v>
      </c>
      <c r="G1" s="197"/>
      <c r="H1" t="s">
        <v>95</v>
      </c>
    </row>
    <row r="2" spans="1:10" x14ac:dyDescent="0.25">
      <c r="A2" s="178" t="s">
        <v>92</v>
      </c>
      <c r="B2" s="167">
        <f>Tireurs!E14</f>
        <v>7800</v>
      </c>
      <c r="F2" s="167">
        <v>50</v>
      </c>
      <c r="G2" s="182">
        <v>2</v>
      </c>
      <c r="H2" s="167">
        <f t="shared" ref="H2:H7" si="0">F2*G2</f>
        <v>100</v>
      </c>
    </row>
    <row r="3" spans="1:10" x14ac:dyDescent="0.25">
      <c r="A3" s="178" t="s">
        <v>93</v>
      </c>
      <c r="B3" s="167">
        <f>Tireurs!F14</f>
        <v>12600</v>
      </c>
      <c r="F3" s="167">
        <v>100</v>
      </c>
      <c r="G3" s="182">
        <v>5</v>
      </c>
      <c r="H3" s="167">
        <f t="shared" si="0"/>
        <v>500</v>
      </c>
    </row>
    <row r="4" spans="1:10" x14ac:dyDescent="0.25">
      <c r="F4" s="167">
        <v>200</v>
      </c>
      <c r="G4" s="182">
        <v>1</v>
      </c>
      <c r="H4" s="167">
        <f t="shared" si="0"/>
        <v>200</v>
      </c>
    </row>
    <row r="5" spans="1:10" x14ac:dyDescent="0.25">
      <c r="F5" s="167">
        <v>500</v>
      </c>
      <c r="G5" s="182">
        <v>2</v>
      </c>
      <c r="H5" s="167">
        <f t="shared" si="0"/>
        <v>1000</v>
      </c>
    </row>
    <row r="6" spans="1:10" x14ac:dyDescent="0.25">
      <c r="F6" s="167">
        <v>1000</v>
      </c>
      <c r="G6" s="182">
        <v>0</v>
      </c>
      <c r="H6" s="167">
        <f t="shared" si="0"/>
        <v>0</v>
      </c>
    </row>
    <row r="7" spans="1:10" x14ac:dyDescent="0.25">
      <c r="F7" s="167">
        <v>5000</v>
      </c>
      <c r="G7" s="182">
        <v>0</v>
      </c>
      <c r="H7" s="167">
        <f t="shared" si="0"/>
        <v>0</v>
      </c>
    </row>
    <row r="8" spans="1:10" x14ac:dyDescent="0.25">
      <c r="F8" s="167"/>
      <c r="G8" s="167"/>
      <c r="H8" s="180">
        <f>SUM(H2:H7)</f>
        <v>1800</v>
      </c>
    </row>
    <row r="9" spans="1:10" x14ac:dyDescent="0.25">
      <c r="F9" s="167"/>
      <c r="G9" s="167" t="s">
        <v>96</v>
      </c>
      <c r="H9" s="167">
        <f>H8-B18</f>
        <v>0</v>
      </c>
    </row>
    <row r="12" spans="1:10" x14ac:dyDescent="0.25">
      <c r="A12" s="179" t="s">
        <v>94</v>
      </c>
      <c r="B12" s="180">
        <f>SUM(B13:B17)</f>
        <v>6000</v>
      </c>
    </row>
    <row r="13" spans="1:10" x14ac:dyDescent="0.25">
      <c r="F13" s="197" t="s">
        <v>93</v>
      </c>
      <c r="G13" s="197"/>
      <c r="H13" s="180">
        <f>SUM(H14:H22)</f>
        <v>12600</v>
      </c>
      <c r="I13" t="b">
        <f>H13=B3</f>
        <v>1</v>
      </c>
      <c r="J13" s="177">
        <f>H13-B3</f>
        <v>0</v>
      </c>
    </row>
    <row r="14" spans="1:10" x14ac:dyDescent="0.25">
      <c r="A14" t="s">
        <v>90</v>
      </c>
      <c r="B14" s="167">
        <v>6000</v>
      </c>
      <c r="F14" s="158"/>
      <c r="G14" s="158"/>
      <c r="H14" s="158">
        <v>1800</v>
      </c>
    </row>
    <row r="15" spans="1:10" x14ac:dyDescent="0.25">
      <c r="F15" s="158"/>
      <c r="G15" s="158"/>
      <c r="H15" s="158">
        <v>1800</v>
      </c>
    </row>
    <row r="16" spans="1:10" x14ac:dyDescent="0.25">
      <c r="F16" s="158"/>
      <c r="G16" s="158"/>
      <c r="H16" s="158">
        <v>1800</v>
      </c>
    </row>
    <row r="17" spans="1:8" x14ac:dyDescent="0.25">
      <c r="F17" s="158"/>
      <c r="G17" s="158"/>
      <c r="H17" s="158">
        <v>1800</v>
      </c>
    </row>
    <row r="18" spans="1:8" x14ac:dyDescent="0.25">
      <c r="A18" s="179" t="s">
        <v>89</v>
      </c>
      <c r="B18" s="181">
        <f>B2-B12</f>
        <v>1800</v>
      </c>
      <c r="F18" s="158"/>
      <c r="G18" s="158"/>
      <c r="H18" s="158">
        <v>3600</v>
      </c>
    </row>
    <row r="19" spans="1:8" x14ac:dyDescent="0.25">
      <c r="F19" s="158"/>
      <c r="G19" s="158"/>
      <c r="H19" s="158">
        <v>1800</v>
      </c>
    </row>
    <row r="20" spans="1:8" x14ac:dyDescent="0.25">
      <c r="F20" s="158"/>
      <c r="G20" s="158"/>
      <c r="H20" s="158"/>
    </row>
    <row r="22" spans="1:8" x14ac:dyDescent="0.25">
      <c r="A22" t="s">
        <v>100</v>
      </c>
      <c r="B22" s="167">
        <f>Tireurs!C14*100</f>
        <v>3400</v>
      </c>
    </row>
    <row r="23" spans="1:8" x14ac:dyDescent="0.25">
      <c r="A23" t="s">
        <v>99</v>
      </c>
      <c r="B23" s="167">
        <f>B1-B12-B22</f>
        <v>11000</v>
      </c>
    </row>
  </sheetData>
  <mergeCells count="2">
    <mergeCell ref="F1:G1"/>
    <mergeCell ref="F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18"/>
  <sheetViews>
    <sheetView workbookViewId="0">
      <selection activeCell="D14" sqref="C14:D14"/>
    </sheetView>
  </sheetViews>
  <sheetFormatPr baseColWidth="10" defaultRowHeight="15" x14ac:dyDescent="0.25"/>
  <cols>
    <col min="1" max="1" width="25.42578125" bestFit="1" customWidth="1"/>
    <col min="2" max="2" width="13.42578125" bestFit="1" customWidth="1"/>
    <col min="5" max="5" width="18" bestFit="1" customWidth="1"/>
    <col min="6" max="6" width="18" style="158" customWidth="1"/>
    <col min="7" max="7" width="17.7109375" bestFit="1" customWidth="1"/>
    <col min="8" max="8" width="14.7109375" bestFit="1" customWidth="1"/>
    <col min="9" max="9" width="16.42578125" bestFit="1" customWidth="1"/>
  </cols>
  <sheetData>
    <row r="1" spans="1:10" x14ac:dyDescent="0.25">
      <c r="A1" s="2" t="s">
        <v>4</v>
      </c>
      <c r="B1" s="2" t="s">
        <v>5</v>
      </c>
      <c r="C1" s="2" t="s">
        <v>78</v>
      </c>
      <c r="D1" s="2" t="s">
        <v>80</v>
      </c>
      <c r="E1" s="2" t="s">
        <v>79</v>
      </c>
      <c r="F1" s="2" t="s">
        <v>87</v>
      </c>
      <c r="G1" s="2" t="s">
        <v>85</v>
      </c>
      <c r="H1" s="54">
        <v>45228</v>
      </c>
      <c r="I1" t="s">
        <v>77</v>
      </c>
      <c r="J1" s="169">
        <v>600</v>
      </c>
    </row>
    <row r="2" spans="1:10" x14ac:dyDescent="0.25">
      <c r="A2" t="s">
        <v>53</v>
      </c>
      <c r="B2" t="s">
        <v>54</v>
      </c>
      <c r="C2" s="168">
        <v>3</v>
      </c>
      <c r="D2" s="167">
        <f t="shared" ref="D2:D13" si="0">C2*$J$1</f>
        <v>1800</v>
      </c>
      <c r="E2" s="55" t="str">
        <f>IF(ISBLANK(G2),D2,"")</f>
        <v/>
      </c>
      <c r="F2" s="55">
        <f>IF(ISBLANK(G2),"",D2)</f>
        <v>1800</v>
      </c>
      <c r="G2" t="s">
        <v>84</v>
      </c>
    </row>
    <row r="3" spans="1:10" x14ac:dyDescent="0.25">
      <c r="A3" t="s">
        <v>55</v>
      </c>
      <c r="B3" t="s">
        <v>56</v>
      </c>
      <c r="C3" s="168">
        <v>3</v>
      </c>
      <c r="D3" s="167">
        <f t="shared" si="0"/>
        <v>1800</v>
      </c>
      <c r="E3" s="55" t="str">
        <f t="shared" ref="E3:E13" si="1">IF(ISBLANK(G3),D3,"")</f>
        <v/>
      </c>
      <c r="F3" s="55">
        <f t="shared" ref="F3:F13" si="2">IF(ISBLANK(G3),"",D3)</f>
        <v>1800</v>
      </c>
      <c r="G3" t="s">
        <v>83</v>
      </c>
    </row>
    <row r="4" spans="1:10" x14ac:dyDescent="0.25">
      <c r="A4" t="s">
        <v>57</v>
      </c>
      <c r="B4" t="s">
        <v>58</v>
      </c>
      <c r="C4" s="168">
        <v>2</v>
      </c>
      <c r="D4" s="167">
        <f t="shared" si="0"/>
        <v>1200</v>
      </c>
      <c r="E4" s="55">
        <f t="shared" si="1"/>
        <v>1200</v>
      </c>
      <c r="F4" s="55" t="str">
        <f t="shared" si="2"/>
        <v/>
      </c>
    </row>
    <row r="5" spans="1:10" x14ac:dyDescent="0.25">
      <c r="A5" t="s">
        <v>59</v>
      </c>
      <c r="B5" t="s">
        <v>60</v>
      </c>
      <c r="C5" s="168">
        <v>3</v>
      </c>
      <c r="D5" s="167">
        <f t="shared" si="0"/>
        <v>1800</v>
      </c>
      <c r="E5" s="55" t="str">
        <f t="shared" si="1"/>
        <v/>
      </c>
      <c r="F5" s="53">
        <f t="shared" si="2"/>
        <v>1800</v>
      </c>
      <c r="G5" t="s">
        <v>82</v>
      </c>
    </row>
    <row r="6" spans="1:10" x14ac:dyDescent="0.25">
      <c r="A6" t="s">
        <v>61</v>
      </c>
      <c r="B6" t="s">
        <v>62</v>
      </c>
      <c r="C6" s="168">
        <v>3</v>
      </c>
      <c r="D6" s="167">
        <f t="shared" si="0"/>
        <v>1800</v>
      </c>
      <c r="E6" s="55">
        <f t="shared" si="1"/>
        <v>1800</v>
      </c>
      <c r="F6" s="53" t="str">
        <f t="shared" si="2"/>
        <v/>
      </c>
    </row>
    <row r="7" spans="1:10" x14ac:dyDescent="0.25">
      <c r="A7" t="s">
        <v>63</v>
      </c>
      <c r="B7" t="s">
        <v>64</v>
      </c>
      <c r="C7" s="168">
        <v>3</v>
      </c>
      <c r="D7" s="167">
        <f t="shared" si="0"/>
        <v>1800</v>
      </c>
      <c r="E7" s="55">
        <f t="shared" si="1"/>
        <v>1800</v>
      </c>
      <c r="F7" s="53" t="str">
        <f t="shared" si="2"/>
        <v/>
      </c>
    </row>
    <row r="8" spans="1:10" x14ac:dyDescent="0.25">
      <c r="A8" t="s">
        <v>65</v>
      </c>
      <c r="B8" t="s">
        <v>66</v>
      </c>
      <c r="C8" s="168">
        <v>3</v>
      </c>
      <c r="D8" s="167">
        <f t="shared" si="0"/>
        <v>1800</v>
      </c>
      <c r="E8" s="55">
        <f t="shared" si="1"/>
        <v>1800</v>
      </c>
      <c r="F8" s="53" t="str">
        <f t="shared" si="2"/>
        <v/>
      </c>
    </row>
    <row r="9" spans="1:10" x14ac:dyDescent="0.25">
      <c r="A9" t="s">
        <v>67</v>
      </c>
      <c r="B9" t="s">
        <v>68</v>
      </c>
      <c r="C9" s="168">
        <v>2</v>
      </c>
      <c r="D9" s="167">
        <f t="shared" si="0"/>
        <v>1200</v>
      </c>
      <c r="E9" s="55">
        <f t="shared" si="1"/>
        <v>1200</v>
      </c>
      <c r="F9" s="53" t="str">
        <f t="shared" si="2"/>
        <v/>
      </c>
    </row>
    <row r="10" spans="1:10" x14ac:dyDescent="0.25">
      <c r="A10" t="s">
        <v>69</v>
      </c>
      <c r="B10" t="s">
        <v>70</v>
      </c>
      <c r="C10" s="168">
        <v>3</v>
      </c>
      <c r="D10" s="167">
        <f t="shared" si="0"/>
        <v>1800</v>
      </c>
      <c r="E10" s="55" t="str">
        <f t="shared" si="1"/>
        <v/>
      </c>
      <c r="F10" s="53">
        <f t="shared" si="2"/>
        <v>1800</v>
      </c>
      <c r="G10" t="s">
        <v>81</v>
      </c>
    </row>
    <row r="11" spans="1:10" x14ac:dyDescent="0.25">
      <c r="A11" t="s">
        <v>71</v>
      </c>
      <c r="B11" t="s">
        <v>72</v>
      </c>
      <c r="C11" s="168">
        <v>3</v>
      </c>
      <c r="D11" s="167">
        <f t="shared" si="0"/>
        <v>1800</v>
      </c>
      <c r="E11" s="55" t="str">
        <f t="shared" si="1"/>
        <v/>
      </c>
      <c r="F11" s="53">
        <f t="shared" si="2"/>
        <v>1800</v>
      </c>
      <c r="G11" t="s">
        <v>86</v>
      </c>
    </row>
    <row r="12" spans="1:10" x14ac:dyDescent="0.25">
      <c r="A12" t="s">
        <v>73</v>
      </c>
      <c r="B12" t="s">
        <v>74</v>
      </c>
      <c r="C12" s="168">
        <v>3</v>
      </c>
      <c r="D12" s="167">
        <f t="shared" si="0"/>
        <v>1800</v>
      </c>
      <c r="E12" s="55" t="str">
        <f t="shared" si="1"/>
        <v/>
      </c>
      <c r="F12" s="55">
        <f t="shared" si="2"/>
        <v>1800</v>
      </c>
      <c r="G12" s="158" t="s">
        <v>86</v>
      </c>
    </row>
    <row r="13" spans="1:10" x14ac:dyDescent="0.25">
      <c r="A13" t="s">
        <v>75</v>
      </c>
      <c r="B13" t="s">
        <v>76</v>
      </c>
      <c r="C13" s="168">
        <v>3</v>
      </c>
      <c r="D13" s="167">
        <f t="shared" si="0"/>
        <v>1800</v>
      </c>
      <c r="E13" s="55" t="str">
        <f t="shared" si="1"/>
        <v/>
      </c>
      <c r="F13" s="55">
        <f t="shared" si="2"/>
        <v>1800</v>
      </c>
      <c r="G13" t="s">
        <v>88</v>
      </c>
    </row>
    <row r="14" spans="1:10" x14ac:dyDescent="0.25">
      <c r="C14" s="176">
        <f>SUM(C2:C13)</f>
        <v>34</v>
      </c>
      <c r="D14" s="176">
        <f>SUM(D2:D13)</f>
        <v>20400</v>
      </c>
      <c r="E14" s="176">
        <f>SUM(E2:E13)</f>
        <v>7800</v>
      </c>
      <c r="F14" s="176">
        <f t="shared" ref="F14" si="3">SUM(F2:F13)</f>
        <v>12600</v>
      </c>
    </row>
    <row r="15" spans="1:10" x14ac:dyDescent="0.25">
      <c r="F15" s="177">
        <f>F14+E14-D14</f>
        <v>0</v>
      </c>
    </row>
    <row r="18" spans="1:2" x14ac:dyDescent="0.25">
      <c r="A18" s="158"/>
      <c r="B18" s="15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T38"/>
  <sheetViews>
    <sheetView zoomScale="85" zoomScaleNormal="85" workbookViewId="0">
      <pane xSplit="4" ySplit="2" topLeftCell="P3" activePane="bottomRight" state="frozen"/>
      <selection pane="topRight" activeCell="E1" sqref="E1"/>
      <selection pane="bottomLeft" activeCell="A3" sqref="A3"/>
      <selection pane="bottomRight" activeCell="AE14" sqref="AE14"/>
    </sheetView>
  </sheetViews>
  <sheetFormatPr baseColWidth="10" defaultColWidth="9.140625" defaultRowHeight="15" x14ac:dyDescent="0.25"/>
  <cols>
    <col min="1" max="1" width="9" style="1" customWidth="1"/>
    <col min="2" max="2" width="18.7109375" style="3" customWidth="1"/>
    <col min="3" max="3" width="16.5703125" customWidth="1"/>
    <col min="4" max="4" width="10.42578125" style="1" bestFit="1" customWidth="1"/>
    <col min="5" max="5" width="10.42578125" bestFit="1" customWidth="1"/>
    <col min="6" max="16" width="5.7109375" customWidth="1"/>
    <col min="17" max="17" width="7.42578125" bestFit="1" customWidth="1"/>
    <col min="18" max="18" width="8.7109375" bestFit="1" customWidth="1"/>
    <col min="19" max="19" width="10.7109375" bestFit="1" customWidth="1"/>
    <col min="20" max="30" width="5.7109375" customWidth="1"/>
    <col min="31" max="31" width="7.42578125" bestFit="1" customWidth="1"/>
    <col min="32" max="32" width="8.7109375" bestFit="1" customWidth="1"/>
    <col min="33" max="33" width="10.7109375" bestFit="1" customWidth="1"/>
    <col min="34" max="44" width="5.7109375" customWidth="1"/>
    <col min="45" max="45" width="7.42578125" bestFit="1" customWidth="1"/>
    <col min="46" max="46" width="8.7109375" bestFit="1" customWidth="1"/>
  </cols>
  <sheetData>
    <row r="1" spans="1:46" s="27" customFormat="1" ht="45" customHeight="1" thickBot="1" x14ac:dyDescent="0.3">
      <c r="A1" s="205" t="s">
        <v>42</v>
      </c>
      <c r="B1" s="203" t="s">
        <v>11</v>
      </c>
      <c r="C1" s="205" t="s">
        <v>12</v>
      </c>
      <c r="D1" s="201" t="s">
        <v>3</v>
      </c>
      <c r="E1" s="198" t="s">
        <v>43</v>
      </c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200"/>
      <c r="S1" s="207" t="s">
        <v>1</v>
      </c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9"/>
      <c r="AG1" s="198" t="s">
        <v>10</v>
      </c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200"/>
    </row>
    <row r="2" spans="1:46" s="39" customFormat="1" ht="23.25" thickBot="1" x14ac:dyDescent="0.3">
      <c r="A2" s="206"/>
      <c r="B2" s="204"/>
      <c r="C2" s="206"/>
      <c r="D2" s="202"/>
      <c r="E2" s="30" t="s">
        <v>2</v>
      </c>
      <c r="F2" s="31">
        <v>10</v>
      </c>
      <c r="G2" s="32">
        <v>9</v>
      </c>
      <c r="H2" s="32">
        <v>8</v>
      </c>
      <c r="I2" s="32">
        <v>7</v>
      </c>
      <c r="J2" s="32">
        <v>6</v>
      </c>
      <c r="K2" s="32">
        <v>5</v>
      </c>
      <c r="L2" s="32">
        <v>4</v>
      </c>
      <c r="M2" s="32">
        <v>3</v>
      </c>
      <c r="N2" s="32">
        <v>2</v>
      </c>
      <c r="O2" s="32">
        <v>1</v>
      </c>
      <c r="P2" s="33">
        <v>0</v>
      </c>
      <c r="Q2" s="34" t="s">
        <v>7</v>
      </c>
      <c r="R2" s="40" t="s">
        <v>8</v>
      </c>
      <c r="S2" s="38" t="s">
        <v>2</v>
      </c>
      <c r="T2" s="35">
        <v>10</v>
      </c>
      <c r="U2" s="36">
        <v>9</v>
      </c>
      <c r="V2" s="36">
        <v>8</v>
      </c>
      <c r="W2" s="36">
        <v>7</v>
      </c>
      <c r="X2" s="36">
        <v>6</v>
      </c>
      <c r="Y2" s="36">
        <v>5</v>
      </c>
      <c r="Z2" s="36">
        <v>4</v>
      </c>
      <c r="AA2" s="36">
        <v>3</v>
      </c>
      <c r="AB2" s="36">
        <v>2</v>
      </c>
      <c r="AC2" s="36">
        <v>1</v>
      </c>
      <c r="AD2" s="37">
        <v>0</v>
      </c>
      <c r="AE2" s="41" t="s">
        <v>7</v>
      </c>
      <c r="AF2" s="42" t="s">
        <v>8</v>
      </c>
      <c r="AG2" s="30" t="s">
        <v>2</v>
      </c>
      <c r="AH2" s="31">
        <v>10</v>
      </c>
      <c r="AI2" s="32">
        <v>9</v>
      </c>
      <c r="AJ2" s="32">
        <v>8</v>
      </c>
      <c r="AK2" s="32">
        <v>7</v>
      </c>
      <c r="AL2" s="32">
        <v>6</v>
      </c>
      <c r="AM2" s="32">
        <v>5</v>
      </c>
      <c r="AN2" s="32">
        <v>4</v>
      </c>
      <c r="AO2" s="32">
        <v>3</v>
      </c>
      <c r="AP2" s="32">
        <v>2</v>
      </c>
      <c r="AQ2" s="32">
        <v>1</v>
      </c>
      <c r="AR2" s="33">
        <v>0</v>
      </c>
      <c r="AS2" s="34" t="s">
        <v>7</v>
      </c>
      <c r="AT2" s="40" t="s">
        <v>8</v>
      </c>
    </row>
    <row r="3" spans="1:46" s="11" customFormat="1" ht="15.75" x14ac:dyDescent="0.25">
      <c r="A3" s="126">
        <f>IF((B3=""),"",A2+1)</f>
        <v>1</v>
      </c>
      <c r="B3" s="4" t="str">
        <f>IF(Tireurs!A2="","",Tireurs!A2)</f>
        <v>KATJAWAN</v>
      </c>
      <c r="C3" s="12" t="str">
        <f>IFERROR((VLOOKUP(B3,Tireurs!$A:$B,2,FALSE)),"")</f>
        <v>MODJI</v>
      </c>
      <c r="D3" s="12">
        <f>IFERROR((VLOOKUP(B3,Tireurs!$A:$C,3,FALSE)),"")</f>
        <v>3</v>
      </c>
      <c r="E3" s="7">
        <v>1</v>
      </c>
      <c r="F3" s="6">
        <v>2</v>
      </c>
      <c r="G3" s="5">
        <v>4</v>
      </c>
      <c r="H3" s="5">
        <v>2</v>
      </c>
      <c r="I3" s="5">
        <v>1</v>
      </c>
      <c r="J3" s="5">
        <v>1</v>
      </c>
      <c r="K3" s="5"/>
      <c r="L3" s="5"/>
      <c r="M3" s="5"/>
      <c r="N3" s="5"/>
      <c r="O3" s="5"/>
      <c r="P3" s="6"/>
      <c r="Q3" s="43">
        <f>($T$2*F3)+($U$2*G3)+($V$2*H3)+($W$2*I3)+($X$2*J3)+($Y$2*K3)+($Z$2*L3)+($AA$2*M3)+($AB$2*N3)+($AC$2*O3)+($AD$2*P3)</f>
        <v>85</v>
      </c>
      <c r="R3" s="47">
        <f>SUM(F3:P3)</f>
        <v>10</v>
      </c>
      <c r="S3" s="10">
        <v>0</v>
      </c>
      <c r="T3" s="9">
        <v>4</v>
      </c>
      <c r="U3" s="8">
        <v>4</v>
      </c>
      <c r="V3" s="8">
        <v>2</v>
      </c>
      <c r="W3" s="8"/>
      <c r="X3" s="8"/>
      <c r="Y3" s="8"/>
      <c r="Z3" s="8"/>
      <c r="AA3" s="8"/>
      <c r="AB3" s="8"/>
      <c r="AC3" s="8"/>
      <c r="AD3" s="9"/>
      <c r="AE3" s="43">
        <f>($T$2*T3)+($U$2*U3)+($V$2*V3)+($W$2*W3)+($X$2*X3)+($Y$2*Y3)+($Z$2*Z3)+($AA$2*AA3)+($AB$2*AB3)+($AC$2*AC3)+($AD$2*AD3)</f>
        <v>92</v>
      </c>
      <c r="AF3" s="44">
        <f>SUM(T3:AD3)</f>
        <v>10</v>
      </c>
      <c r="AG3" s="7">
        <v>1</v>
      </c>
      <c r="AH3" s="6">
        <v>5</v>
      </c>
      <c r="AI3" s="5">
        <v>3</v>
      </c>
      <c r="AJ3" s="5">
        <v>2</v>
      </c>
      <c r="AK3" s="5"/>
      <c r="AL3" s="5"/>
      <c r="AM3" s="5"/>
      <c r="AN3" s="5"/>
      <c r="AO3" s="5"/>
      <c r="AP3" s="5"/>
      <c r="AQ3" s="5"/>
      <c r="AR3" s="6"/>
      <c r="AS3" s="28">
        <f>($F$2*AH3)+($G$2*AI3)+($H$2*AJ3)+($I$2*AK3)+($J$2*AL3)+($K$2*AM3)+($L$2*AN3)+($M$2*AO3)+($N$2*AP3)+($O$2*AQ3)+($P$2*AR3)</f>
        <v>93</v>
      </c>
      <c r="AT3" s="48">
        <f>SUM(AH3:AR3)</f>
        <v>10</v>
      </c>
    </row>
    <row r="4" spans="1:46" s="11" customFormat="1" ht="15.75" x14ac:dyDescent="0.25">
      <c r="A4" s="126">
        <f t="shared" ref="A4:A14" si="0">IF((B4=""),"",A3+1)</f>
        <v>2</v>
      </c>
      <c r="B4" s="4" t="str">
        <f>IF(Tireurs!A3="","",Tireurs!A3)</f>
        <v>SANITA</v>
      </c>
      <c r="C4" s="12" t="str">
        <f>IFERROR((VLOOKUP(B4,Tireurs!$A:$B,2,FALSE)),"")</f>
        <v>ROGER</v>
      </c>
      <c r="D4" s="12">
        <f>IFERROR((VLOOKUP(B4,Tireurs!$A:$C,3,FALSE)),"")</f>
        <v>3</v>
      </c>
      <c r="E4" s="17">
        <v>0</v>
      </c>
      <c r="F4" s="16">
        <v>3</v>
      </c>
      <c r="G4" s="15">
        <v>5</v>
      </c>
      <c r="H4" s="15">
        <v>1</v>
      </c>
      <c r="I4" s="15"/>
      <c r="J4" s="15">
        <v>1</v>
      </c>
      <c r="K4" s="15"/>
      <c r="L4" s="15"/>
      <c r="M4" s="15"/>
      <c r="N4" s="15"/>
      <c r="O4" s="15"/>
      <c r="P4" s="16"/>
      <c r="Q4" s="43">
        <f t="shared" ref="Q4:Q20" si="1">IFERROR(($F$2*F4)+($G$2*G4)+($H$2*H4)+($I$2*I4)+($J$2*J4)+($K$2*K4)+($L$2*L4)+($M$2*M4)+($N$2*N4)+($O$2*O4)+($P$2*P4),"")</f>
        <v>89</v>
      </c>
      <c r="R4" s="48">
        <f t="shared" ref="R4:R37" si="2">SUM(F4:P4)</f>
        <v>10</v>
      </c>
      <c r="S4" s="18">
        <v>1</v>
      </c>
      <c r="T4" s="9">
        <v>5</v>
      </c>
      <c r="U4" s="8">
        <v>5</v>
      </c>
      <c r="V4" s="8"/>
      <c r="W4" s="8"/>
      <c r="X4" s="8"/>
      <c r="Y4" s="8"/>
      <c r="Z4" s="8"/>
      <c r="AA4" s="8"/>
      <c r="AB4" s="8"/>
      <c r="AC4" s="8"/>
      <c r="AD4" s="9"/>
      <c r="AE4" s="43">
        <f t="shared" ref="AE4:AE37" si="3">IFERROR(($F$2*T4)+($G$2*U4)+($H$2*V4)+($I$2*W4)+($J$2*X4)+($K$2*Y4)+($L$2*Z4)+($M$2*AA4)+($N$2*AB4)+($O$2*AC4)+($P$2*AD4),"")</f>
        <v>95</v>
      </c>
      <c r="AF4" s="44">
        <f t="shared" ref="AF4:AF37" si="4">SUM(T4:AD4)</f>
        <v>10</v>
      </c>
      <c r="AG4" s="17">
        <v>0</v>
      </c>
      <c r="AH4" s="16">
        <v>5</v>
      </c>
      <c r="AI4" s="15">
        <v>4</v>
      </c>
      <c r="AJ4" s="15">
        <v>1</v>
      </c>
      <c r="AK4" s="15"/>
      <c r="AL4" s="15"/>
      <c r="AM4" s="15"/>
      <c r="AN4" s="15"/>
      <c r="AO4" s="15"/>
      <c r="AP4" s="15"/>
      <c r="AQ4" s="15"/>
      <c r="AR4" s="16"/>
      <c r="AS4" s="28">
        <f t="shared" ref="AS4:AS37" si="5">IFERROR(($F$2*AH4)+($G$2*AI4)+($H$2*AJ4)+($I$2*AK4)+($J$2*AL4)+($K$2*AM4)+($L$2*AN4)+($M$2*AO4)+($N$2*AP4)+($O$2*AQ4)+($P$2*AR4),"")</f>
        <v>94</v>
      </c>
      <c r="AT4" s="48">
        <f t="shared" ref="AT4:AT37" si="6">SUM(AH4:AR4)</f>
        <v>10</v>
      </c>
    </row>
    <row r="5" spans="1:46" s="11" customFormat="1" ht="15.75" x14ac:dyDescent="0.25">
      <c r="A5" s="126">
        <f t="shared" si="0"/>
        <v>3</v>
      </c>
      <c r="B5" s="4" t="str">
        <f>IF(Tireurs!A4="","",Tireurs!A4)</f>
        <v>LINIER</v>
      </c>
      <c r="C5" s="12" t="str">
        <f>IFERROR((VLOOKUP(B5,Tireurs!$A:$B,2,FALSE)),"")</f>
        <v>ANDRE</v>
      </c>
      <c r="D5" s="12">
        <f>IFERROR((VLOOKUP(B5,Tireurs!$A:$C,3,FALSE)),"")</f>
        <v>2</v>
      </c>
      <c r="E5" s="17">
        <v>1</v>
      </c>
      <c r="F5" s="16">
        <v>7</v>
      </c>
      <c r="G5" s="15">
        <v>1</v>
      </c>
      <c r="H5" s="15">
        <v>2</v>
      </c>
      <c r="I5" s="15"/>
      <c r="J5" s="15"/>
      <c r="K5" s="15"/>
      <c r="L5" s="15"/>
      <c r="M5" s="15"/>
      <c r="N5" s="15"/>
      <c r="O5" s="15"/>
      <c r="P5" s="16"/>
      <c r="Q5" s="43">
        <f t="shared" si="1"/>
        <v>95</v>
      </c>
      <c r="R5" s="48">
        <f t="shared" si="2"/>
        <v>10</v>
      </c>
      <c r="S5" s="183" t="s">
        <v>98</v>
      </c>
      <c r="T5" s="187"/>
      <c r="U5" s="188"/>
      <c r="V5" s="188"/>
      <c r="W5" s="188"/>
      <c r="X5" s="188"/>
      <c r="Y5" s="188"/>
      <c r="Z5" s="188"/>
      <c r="AA5" s="188"/>
      <c r="AB5" s="188"/>
      <c r="AC5" s="188"/>
      <c r="AD5" s="187"/>
      <c r="AE5" s="43">
        <f t="shared" si="3"/>
        <v>0</v>
      </c>
      <c r="AF5" s="44">
        <f t="shared" si="4"/>
        <v>0</v>
      </c>
      <c r="AG5" s="17">
        <v>1</v>
      </c>
      <c r="AH5" s="16">
        <v>9</v>
      </c>
      <c r="AI5" s="15">
        <v>1</v>
      </c>
      <c r="AJ5" s="15"/>
      <c r="AK5" s="15"/>
      <c r="AL5" s="15"/>
      <c r="AM5" s="15"/>
      <c r="AN5" s="15"/>
      <c r="AO5" s="15"/>
      <c r="AP5" s="15"/>
      <c r="AQ5" s="15"/>
      <c r="AR5" s="16"/>
      <c r="AS5" s="28">
        <f t="shared" si="5"/>
        <v>99</v>
      </c>
      <c r="AT5" s="48">
        <f t="shared" si="6"/>
        <v>10</v>
      </c>
    </row>
    <row r="6" spans="1:46" s="11" customFormat="1" ht="15.75" x14ac:dyDescent="0.25">
      <c r="A6" s="126">
        <f t="shared" si="0"/>
        <v>4</v>
      </c>
      <c r="B6" s="4" t="str">
        <f>IF(Tireurs!A5="","",Tireurs!A5)</f>
        <v>JAHJA</v>
      </c>
      <c r="C6" s="12" t="str">
        <f>IFERROR((VLOOKUP(B6,Tireurs!$A:$B,2,FALSE)),"")</f>
        <v>CHRISTIAN</v>
      </c>
      <c r="D6" s="12">
        <f>IFERROR((VLOOKUP(B6,Tireurs!$A:$C,3,FALSE)),"")</f>
        <v>3</v>
      </c>
      <c r="E6" s="17">
        <v>0</v>
      </c>
      <c r="F6" s="16"/>
      <c r="G6" s="15">
        <v>4</v>
      </c>
      <c r="H6" s="15">
        <v>4</v>
      </c>
      <c r="I6" s="15">
        <v>2</v>
      </c>
      <c r="J6" s="15"/>
      <c r="K6" s="15"/>
      <c r="L6" s="15"/>
      <c r="M6" s="15"/>
      <c r="N6" s="15"/>
      <c r="O6" s="15"/>
      <c r="P6" s="16"/>
      <c r="Q6" s="43">
        <f t="shared" si="1"/>
        <v>82</v>
      </c>
      <c r="R6" s="48">
        <f t="shared" si="2"/>
        <v>10</v>
      </c>
      <c r="S6" s="18">
        <v>2</v>
      </c>
      <c r="T6" s="9">
        <v>4</v>
      </c>
      <c r="U6" s="8">
        <v>2</v>
      </c>
      <c r="V6" s="8">
        <v>3</v>
      </c>
      <c r="W6" s="8"/>
      <c r="X6" s="8"/>
      <c r="Y6" s="8">
        <v>1</v>
      </c>
      <c r="Z6" s="8"/>
      <c r="AA6" s="8"/>
      <c r="AB6" s="8"/>
      <c r="AC6" s="8"/>
      <c r="AD6" s="9"/>
      <c r="AE6" s="43">
        <f t="shared" si="3"/>
        <v>87</v>
      </c>
      <c r="AF6" s="44">
        <f t="shared" si="4"/>
        <v>10</v>
      </c>
      <c r="AG6" s="17">
        <v>0</v>
      </c>
      <c r="AH6" s="16">
        <v>4</v>
      </c>
      <c r="AI6" s="15">
        <v>1</v>
      </c>
      <c r="AJ6" s="15">
        <v>2</v>
      </c>
      <c r="AK6" s="15">
        <v>2</v>
      </c>
      <c r="AL6" s="15"/>
      <c r="AM6" s="15">
        <v>1</v>
      </c>
      <c r="AN6" s="15"/>
      <c r="AO6" s="15"/>
      <c r="AP6" s="15"/>
      <c r="AQ6" s="15"/>
      <c r="AR6" s="16"/>
      <c r="AS6" s="28">
        <f t="shared" si="5"/>
        <v>84</v>
      </c>
      <c r="AT6" s="48">
        <f t="shared" si="6"/>
        <v>10</v>
      </c>
    </row>
    <row r="7" spans="1:46" s="11" customFormat="1" ht="15.75" x14ac:dyDescent="0.25">
      <c r="A7" s="126">
        <f t="shared" si="0"/>
        <v>5</v>
      </c>
      <c r="B7" s="4" t="str">
        <f>IF(Tireurs!A6="","",Tireurs!A6)</f>
        <v>JOOP</v>
      </c>
      <c r="C7" s="12" t="str">
        <f>IFERROR((VLOOKUP(B7,Tireurs!$A:$B,2,FALSE)),"")</f>
        <v>ALAN</v>
      </c>
      <c r="D7" s="12">
        <f>IFERROR((VLOOKUP(B7,Tireurs!$A:$C,3,FALSE)),"")</f>
        <v>3</v>
      </c>
      <c r="E7" s="17">
        <v>0</v>
      </c>
      <c r="F7" s="14">
        <v>4</v>
      </c>
      <c r="G7" s="15">
        <v>5</v>
      </c>
      <c r="H7" s="15">
        <v>1</v>
      </c>
      <c r="I7" s="15"/>
      <c r="J7" s="15"/>
      <c r="K7" s="15"/>
      <c r="L7" s="15"/>
      <c r="M7" s="15"/>
      <c r="N7" s="15"/>
      <c r="O7" s="15"/>
      <c r="P7" s="16"/>
      <c r="Q7" s="43">
        <f t="shared" si="1"/>
        <v>93</v>
      </c>
      <c r="R7" s="48">
        <f t="shared" si="2"/>
        <v>10</v>
      </c>
      <c r="S7" s="18">
        <v>1</v>
      </c>
      <c r="T7" s="9">
        <v>6</v>
      </c>
      <c r="U7" s="8">
        <v>3</v>
      </c>
      <c r="V7" s="8">
        <v>1</v>
      </c>
      <c r="W7" s="8"/>
      <c r="X7" s="8"/>
      <c r="Y7" s="8"/>
      <c r="Z7" s="8"/>
      <c r="AA7" s="8"/>
      <c r="AB7" s="8"/>
      <c r="AC7" s="8"/>
      <c r="AD7" s="9"/>
      <c r="AE7" s="43">
        <f t="shared" si="3"/>
        <v>95</v>
      </c>
      <c r="AF7" s="44">
        <f t="shared" si="4"/>
        <v>10</v>
      </c>
      <c r="AG7" s="17">
        <v>2</v>
      </c>
      <c r="AH7" s="14">
        <v>6</v>
      </c>
      <c r="AI7" s="15">
        <v>4</v>
      </c>
      <c r="AJ7" s="15"/>
      <c r="AK7" s="15"/>
      <c r="AL7" s="15"/>
      <c r="AM7" s="15"/>
      <c r="AN7" s="15"/>
      <c r="AO7" s="15"/>
      <c r="AP7" s="15"/>
      <c r="AQ7" s="15"/>
      <c r="AR7" s="16"/>
      <c r="AS7" s="28">
        <f t="shared" si="5"/>
        <v>96</v>
      </c>
      <c r="AT7" s="48">
        <f t="shared" si="6"/>
        <v>10</v>
      </c>
    </row>
    <row r="8" spans="1:46" s="11" customFormat="1" ht="15.75" x14ac:dyDescent="0.25">
      <c r="A8" s="126">
        <f t="shared" si="0"/>
        <v>6</v>
      </c>
      <c r="B8" s="4" t="str">
        <f>IF(Tireurs!A7="","",Tireurs!A7)</f>
        <v>KALAKO</v>
      </c>
      <c r="C8" s="12" t="str">
        <f>IFERROR((VLOOKUP(B8,Tireurs!$A:$B,2,FALSE)),"")</f>
        <v>SIMON</v>
      </c>
      <c r="D8" s="12">
        <f>IFERROR((VLOOKUP(B8,Tireurs!$A:$C,3,FALSE)),"")</f>
        <v>3</v>
      </c>
      <c r="E8" s="17">
        <v>0</v>
      </c>
      <c r="F8" s="14">
        <v>5</v>
      </c>
      <c r="G8" s="15">
        <v>4</v>
      </c>
      <c r="H8" s="15"/>
      <c r="I8" s="15">
        <v>1</v>
      </c>
      <c r="J8" s="15"/>
      <c r="K8" s="15"/>
      <c r="L8" s="15"/>
      <c r="M8" s="15"/>
      <c r="N8" s="15"/>
      <c r="O8" s="15"/>
      <c r="P8" s="16"/>
      <c r="Q8" s="43">
        <f t="shared" si="1"/>
        <v>93</v>
      </c>
      <c r="R8" s="48">
        <f t="shared" si="2"/>
        <v>10</v>
      </c>
      <c r="S8" s="18">
        <v>1</v>
      </c>
      <c r="T8" s="9">
        <v>2</v>
      </c>
      <c r="U8" s="8">
        <v>4</v>
      </c>
      <c r="V8" s="8">
        <v>1</v>
      </c>
      <c r="W8" s="8">
        <v>2</v>
      </c>
      <c r="X8" s="8">
        <v>1</v>
      </c>
      <c r="Y8" s="8"/>
      <c r="Z8" s="8"/>
      <c r="AA8" s="8"/>
      <c r="AB8" s="8"/>
      <c r="AC8" s="8"/>
      <c r="AD8" s="9"/>
      <c r="AE8" s="43">
        <f t="shared" si="3"/>
        <v>84</v>
      </c>
      <c r="AF8" s="44">
        <f t="shared" si="4"/>
        <v>10</v>
      </c>
      <c r="AG8" s="17">
        <v>0</v>
      </c>
      <c r="AH8" s="14"/>
      <c r="AI8" s="15">
        <v>6</v>
      </c>
      <c r="AJ8" s="15">
        <v>2</v>
      </c>
      <c r="AK8" s="15">
        <v>2</v>
      </c>
      <c r="AL8" s="15"/>
      <c r="AM8" s="15"/>
      <c r="AN8" s="15"/>
      <c r="AO8" s="15"/>
      <c r="AP8" s="15"/>
      <c r="AQ8" s="15"/>
      <c r="AR8" s="16"/>
      <c r="AS8" s="28">
        <f t="shared" si="5"/>
        <v>84</v>
      </c>
      <c r="AT8" s="48">
        <f t="shared" si="6"/>
        <v>10</v>
      </c>
    </row>
    <row r="9" spans="1:46" s="11" customFormat="1" ht="15.75" x14ac:dyDescent="0.25">
      <c r="A9" s="126">
        <f t="shared" si="0"/>
        <v>7</v>
      </c>
      <c r="B9" s="4" t="str">
        <f>IF(Tireurs!A8="","",Tireurs!A8)</f>
        <v>BOISSON</v>
      </c>
      <c r="C9" s="12" t="str">
        <f>IFERROR((VLOOKUP(B9,Tireurs!$A:$B,2,FALSE)),"")</f>
        <v>JEAN-GUY</v>
      </c>
      <c r="D9" s="12">
        <f>IFERROR((VLOOKUP(B9,Tireurs!$A:$C,3,FALSE)),"")</f>
        <v>3</v>
      </c>
      <c r="E9" s="17">
        <v>0</v>
      </c>
      <c r="F9" s="14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  <c r="Q9" s="43">
        <f t="shared" si="1"/>
        <v>0</v>
      </c>
      <c r="R9" s="48">
        <f t="shared" si="2"/>
        <v>0</v>
      </c>
      <c r="S9" s="18">
        <v>1</v>
      </c>
      <c r="T9" s="9">
        <v>6</v>
      </c>
      <c r="U9" s="8">
        <v>4</v>
      </c>
      <c r="V9" s="8"/>
      <c r="W9" s="8"/>
      <c r="X9" s="8"/>
      <c r="Y9" s="8"/>
      <c r="Z9" s="8"/>
      <c r="AA9" s="8"/>
      <c r="AB9" s="8"/>
      <c r="AC9" s="8"/>
      <c r="AD9" s="9"/>
      <c r="AE9" s="43">
        <f t="shared" si="3"/>
        <v>96</v>
      </c>
      <c r="AF9" s="44">
        <f t="shared" si="4"/>
        <v>10</v>
      </c>
      <c r="AG9" s="17">
        <v>0</v>
      </c>
      <c r="AH9" s="14">
        <v>3</v>
      </c>
      <c r="AI9" s="15">
        <v>5</v>
      </c>
      <c r="AJ9" s="15">
        <v>1</v>
      </c>
      <c r="AK9" s="15">
        <v>1</v>
      </c>
      <c r="AL9" s="15"/>
      <c r="AM9" s="15"/>
      <c r="AN9" s="15"/>
      <c r="AO9" s="15"/>
      <c r="AP9" s="15"/>
      <c r="AQ9" s="15"/>
      <c r="AR9" s="16"/>
      <c r="AS9" s="28">
        <f t="shared" si="5"/>
        <v>90</v>
      </c>
      <c r="AT9" s="48">
        <f t="shared" si="6"/>
        <v>10</v>
      </c>
    </row>
    <row r="10" spans="1:46" s="11" customFormat="1" ht="15.75" x14ac:dyDescent="0.25">
      <c r="A10" s="126">
        <f t="shared" si="0"/>
        <v>8</v>
      </c>
      <c r="B10" s="4" t="str">
        <f>IF(Tireurs!A9="","",Tireurs!A9)</f>
        <v>MOESTAR</v>
      </c>
      <c r="C10" s="12" t="str">
        <f>IFERROR((VLOOKUP(B10,Tireurs!$A:$B,2,FALSE)),"")</f>
        <v>RONALD</v>
      </c>
      <c r="D10" s="12">
        <f>IFERROR((VLOOKUP(B10,Tireurs!$A:$C,3,FALSE)),"")</f>
        <v>2</v>
      </c>
      <c r="E10" s="183" t="s">
        <v>98</v>
      </c>
      <c r="F10" s="184"/>
      <c r="G10" s="185"/>
      <c r="H10" s="185"/>
      <c r="I10" s="185"/>
      <c r="J10" s="185"/>
      <c r="K10" s="185"/>
      <c r="L10" s="185"/>
      <c r="M10" s="185"/>
      <c r="N10" s="185"/>
      <c r="O10" s="185"/>
      <c r="P10" s="186"/>
      <c r="Q10" s="43">
        <f t="shared" si="1"/>
        <v>0</v>
      </c>
      <c r="R10" s="48">
        <f t="shared" si="2"/>
        <v>0</v>
      </c>
      <c r="S10" s="18">
        <v>3</v>
      </c>
      <c r="T10" s="9">
        <v>10</v>
      </c>
      <c r="U10" s="8"/>
      <c r="V10" s="8"/>
      <c r="W10" s="8"/>
      <c r="X10" s="8"/>
      <c r="Y10" s="8"/>
      <c r="Z10" s="8"/>
      <c r="AA10" s="8"/>
      <c r="AB10" s="8"/>
      <c r="AC10" s="8"/>
      <c r="AD10" s="9"/>
      <c r="AE10" s="43">
        <f t="shared" si="3"/>
        <v>100</v>
      </c>
      <c r="AF10" s="44">
        <f t="shared" si="4"/>
        <v>10</v>
      </c>
      <c r="AG10" s="17">
        <v>3</v>
      </c>
      <c r="AH10" s="14">
        <v>10</v>
      </c>
      <c r="AI10" s="15"/>
      <c r="AJ10" s="15"/>
      <c r="AK10" s="15"/>
      <c r="AL10" s="15"/>
      <c r="AM10" s="15"/>
      <c r="AN10" s="15"/>
      <c r="AO10" s="15"/>
      <c r="AP10" s="15"/>
      <c r="AQ10" s="15"/>
      <c r="AR10" s="16"/>
      <c r="AS10" s="28">
        <f t="shared" si="5"/>
        <v>100</v>
      </c>
      <c r="AT10" s="48">
        <f t="shared" si="6"/>
        <v>10</v>
      </c>
    </row>
    <row r="11" spans="1:46" s="11" customFormat="1" ht="15.75" x14ac:dyDescent="0.25">
      <c r="A11" s="126">
        <f t="shared" si="0"/>
        <v>9</v>
      </c>
      <c r="B11" s="4" t="str">
        <f>IF(Tireurs!A10="","",Tireurs!A10)</f>
        <v>UNDERWOOD</v>
      </c>
      <c r="C11" s="12" t="str">
        <f>IFERROR((VLOOKUP(B11,Tireurs!$A:$B,2,FALSE)),"")</f>
        <v>JEAN-LUC</v>
      </c>
      <c r="D11" s="12">
        <f>IFERROR((VLOOKUP(B11,Tireurs!$A:$C,3,FALSE)),"")</f>
        <v>3</v>
      </c>
      <c r="E11" s="17">
        <v>0</v>
      </c>
      <c r="F11" s="14">
        <v>2</v>
      </c>
      <c r="G11" s="15">
        <v>3</v>
      </c>
      <c r="H11" s="15">
        <v>3</v>
      </c>
      <c r="I11" s="15">
        <v>2</v>
      </c>
      <c r="J11" s="15"/>
      <c r="K11" s="15"/>
      <c r="L11" s="15"/>
      <c r="M11" s="15"/>
      <c r="N11" s="15"/>
      <c r="O11" s="15"/>
      <c r="P11" s="16"/>
      <c r="Q11" s="43">
        <f t="shared" si="1"/>
        <v>85</v>
      </c>
      <c r="R11" s="48">
        <f t="shared" si="2"/>
        <v>10</v>
      </c>
      <c r="S11" s="18">
        <v>0</v>
      </c>
      <c r="T11" s="9">
        <v>4</v>
      </c>
      <c r="U11" s="8">
        <v>3</v>
      </c>
      <c r="V11" s="8">
        <v>3</v>
      </c>
      <c r="W11" s="8"/>
      <c r="X11" s="8"/>
      <c r="Y11" s="8"/>
      <c r="Z11" s="8"/>
      <c r="AA11" s="8"/>
      <c r="AB11" s="8"/>
      <c r="AC11" s="8"/>
      <c r="AD11" s="9"/>
      <c r="AE11" s="43">
        <f t="shared" si="3"/>
        <v>91</v>
      </c>
      <c r="AF11" s="44">
        <f t="shared" si="4"/>
        <v>10</v>
      </c>
      <c r="AG11" s="17">
        <v>0</v>
      </c>
      <c r="AH11" s="14"/>
      <c r="AI11" s="15">
        <v>7</v>
      </c>
      <c r="AJ11" s="15">
        <v>2</v>
      </c>
      <c r="AK11" s="15"/>
      <c r="AL11" s="15">
        <v>1</v>
      </c>
      <c r="AM11" s="15"/>
      <c r="AN11" s="15"/>
      <c r="AO11" s="15"/>
      <c r="AP11" s="15"/>
      <c r="AQ11" s="15"/>
      <c r="AR11" s="16"/>
      <c r="AS11" s="28">
        <f t="shared" si="5"/>
        <v>85</v>
      </c>
      <c r="AT11" s="48">
        <f t="shared" si="6"/>
        <v>10</v>
      </c>
    </row>
    <row r="12" spans="1:46" s="11" customFormat="1" ht="15.75" x14ac:dyDescent="0.25">
      <c r="A12" s="126">
        <f t="shared" si="0"/>
        <v>10</v>
      </c>
      <c r="B12" s="4" t="str">
        <f>IF(Tireurs!A11="","",Tireurs!A11)</f>
        <v>SODJO</v>
      </c>
      <c r="C12" s="12" t="str">
        <f>IFERROR((VLOOKUP(B12,Tireurs!$A:$B,2,FALSE)),"")</f>
        <v>JEAN-CYRIL</v>
      </c>
      <c r="D12" s="12">
        <f>IFERROR((VLOOKUP(B12,Tireurs!$A:$C,3,FALSE)),"")</f>
        <v>3</v>
      </c>
      <c r="E12" s="17">
        <v>1</v>
      </c>
      <c r="F12" s="14">
        <v>3</v>
      </c>
      <c r="G12" s="15">
        <v>4</v>
      </c>
      <c r="H12" s="15">
        <v>2</v>
      </c>
      <c r="I12" s="15">
        <v>1</v>
      </c>
      <c r="J12" s="15"/>
      <c r="K12" s="15"/>
      <c r="L12" s="15"/>
      <c r="M12" s="15"/>
      <c r="N12" s="15"/>
      <c r="O12" s="15"/>
      <c r="P12" s="16"/>
      <c r="Q12" s="43">
        <f t="shared" si="1"/>
        <v>89</v>
      </c>
      <c r="R12" s="48">
        <f t="shared" si="2"/>
        <v>10</v>
      </c>
      <c r="S12" s="18">
        <v>1</v>
      </c>
      <c r="T12" s="9">
        <v>9</v>
      </c>
      <c r="U12" s="8">
        <v>1</v>
      </c>
      <c r="V12" s="8"/>
      <c r="W12" s="8"/>
      <c r="X12" s="8"/>
      <c r="Y12" s="8"/>
      <c r="Z12" s="8"/>
      <c r="AA12" s="8"/>
      <c r="AB12" s="8"/>
      <c r="AC12" s="8"/>
      <c r="AD12" s="9"/>
      <c r="AE12" s="43">
        <f t="shared" si="3"/>
        <v>99</v>
      </c>
      <c r="AF12" s="44">
        <f t="shared" si="4"/>
        <v>10</v>
      </c>
      <c r="AG12" s="17">
        <v>1</v>
      </c>
      <c r="AH12" s="14">
        <v>7</v>
      </c>
      <c r="AI12" s="15">
        <v>2</v>
      </c>
      <c r="AJ12" s="15">
        <v>1</v>
      </c>
      <c r="AK12" s="15"/>
      <c r="AL12" s="15"/>
      <c r="AM12" s="15"/>
      <c r="AN12" s="15"/>
      <c r="AO12" s="15"/>
      <c r="AP12" s="15"/>
      <c r="AQ12" s="15"/>
      <c r="AR12" s="16"/>
      <c r="AS12" s="28">
        <f t="shared" si="5"/>
        <v>96</v>
      </c>
      <c r="AT12" s="48">
        <f t="shared" si="6"/>
        <v>10</v>
      </c>
    </row>
    <row r="13" spans="1:46" s="11" customFormat="1" ht="15.75" x14ac:dyDescent="0.25">
      <c r="A13" s="126">
        <f t="shared" si="0"/>
        <v>11</v>
      </c>
      <c r="B13" s="4" t="str">
        <f>IF(Tireurs!A12="","",Tireurs!A12)</f>
        <v>OFFLAVILLE</v>
      </c>
      <c r="C13" s="12" t="str">
        <f>IFERROR((VLOOKUP(B13,Tireurs!$A:$B,2,FALSE)),"")</f>
        <v>JEAN-GABRIEL</v>
      </c>
      <c r="D13" s="12">
        <f>IFERROR((VLOOKUP(B13,Tireurs!$A:$C,3,FALSE)),"")</f>
        <v>3</v>
      </c>
      <c r="E13" s="17">
        <v>1</v>
      </c>
      <c r="F13" s="14">
        <v>5</v>
      </c>
      <c r="G13" s="15">
        <v>3</v>
      </c>
      <c r="H13" s="15">
        <v>2</v>
      </c>
      <c r="I13" s="15"/>
      <c r="J13" s="15"/>
      <c r="K13" s="15"/>
      <c r="L13" s="15"/>
      <c r="M13" s="15"/>
      <c r="N13" s="15"/>
      <c r="O13" s="15"/>
      <c r="P13" s="16"/>
      <c r="Q13" s="43">
        <f t="shared" si="1"/>
        <v>93</v>
      </c>
      <c r="R13" s="48">
        <f t="shared" si="2"/>
        <v>10</v>
      </c>
      <c r="S13" s="18">
        <v>2</v>
      </c>
      <c r="T13" s="9">
        <v>7</v>
      </c>
      <c r="U13" s="8">
        <v>2</v>
      </c>
      <c r="V13" s="8"/>
      <c r="W13" s="8">
        <v>1</v>
      </c>
      <c r="X13" s="8"/>
      <c r="Y13" s="8"/>
      <c r="Z13" s="8"/>
      <c r="AA13" s="8"/>
      <c r="AB13" s="8"/>
      <c r="AC13" s="8"/>
      <c r="AD13" s="9"/>
      <c r="AE13" s="43">
        <f t="shared" si="3"/>
        <v>95</v>
      </c>
      <c r="AF13" s="44">
        <f t="shared" si="4"/>
        <v>10</v>
      </c>
      <c r="AG13" s="17">
        <v>0</v>
      </c>
      <c r="AH13" s="14">
        <v>5</v>
      </c>
      <c r="AI13" s="15">
        <v>2</v>
      </c>
      <c r="AJ13" s="15">
        <v>2</v>
      </c>
      <c r="AK13" s="15">
        <v>1</v>
      </c>
      <c r="AL13" s="15"/>
      <c r="AM13" s="15"/>
      <c r="AN13" s="15"/>
      <c r="AO13" s="15"/>
      <c r="AP13" s="15"/>
      <c r="AQ13" s="15"/>
      <c r="AR13" s="16"/>
      <c r="AS13" s="28">
        <f t="shared" si="5"/>
        <v>91</v>
      </c>
      <c r="AT13" s="48">
        <f t="shared" si="6"/>
        <v>10</v>
      </c>
    </row>
    <row r="14" spans="1:46" s="11" customFormat="1" ht="15.75" x14ac:dyDescent="0.25">
      <c r="A14" s="126">
        <f t="shared" si="0"/>
        <v>12</v>
      </c>
      <c r="B14" s="4" t="str">
        <f>IF(Tireurs!A13="","",Tireurs!A13)</f>
        <v>DUCTANE</v>
      </c>
      <c r="C14" s="12" t="str">
        <f>IFERROR((VLOOKUP(B14,Tireurs!$A:$B,2,FALSE)),"")</f>
        <v>FRANCOIS</v>
      </c>
      <c r="D14" s="12">
        <f>IFERROR((VLOOKUP(B14,Tireurs!$A:$C,3,FALSE)),"")</f>
        <v>3</v>
      </c>
      <c r="E14" s="56">
        <v>0</v>
      </c>
      <c r="F14" s="14">
        <v>1</v>
      </c>
      <c r="G14" s="15">
        <v>6</v>
      </c>
      <c r="H14" s="15">
        <v>3</v>
      </c>
      <c r="I14" s="15"/>
      <c r="J14" s="15"/>
      <c r="K14" s="15"/>
      <c r="L14" s="15"/>
      <c r="M14" s="15"/>
      <c r="N14" s="15"/>
      <c r="O14" s="15"/>
      <c r="P14" s="16"/>
      <c r="Q14" s="43">
        <f t="shared" si="1"/>
        <v>88</v>
      </c>
      <c r="R14" s="48">
        <f t="shared" si="2"/>
        <v>10</v>
      </c>
      <c r="S14" s="58">
        <v>2</v>
      </c>
      <c r="T14" s="9">
        <v>7</v>
      </c>
      <c r="U14" s="8">
        <v>3</v>
      </c>
      <c r="V14" s="8"/>
      <c r="W14" s="8"/>
      <c r="X14" s="8"/>
      <c r="Y14" s="8"/>
      <c r="Z14" s="8"/>
      <c r="AA14" s="8"/>
      <c r="AB14" s="8"/>
      <c r="AC14" s="8"/>
      <c r="AD14" s="9"/>
      <c r="AE14" s="43">
        <f t="shared" si="3"/>
        <v>97</v>
      </c>
      <c r="AF14" s="44">
        <f t="shared" si="4"/>
        <v>10</v>
      </c>
      <c r="AG14" s="17">
        <v>2</v>
      </c>
      <c r="AH14" s="14">
        <v>7</v>
      </c>
      <c r="AI14" s="15">
        <v>2</v>
      </c>
      <c r="AJ14" s="15">
        <v>1</v>
      </c>
      <c r="AK14" s="15"/>
      <c r="AL14" s="15"/>
      <c r="AM14" s="15"/>
      <c r="AN14" s="15"/>
      <c r="AO14" s="15"/>
      <c r="AP14" s="15"/>
      <c r="AQ14" s="15"/>
      <c r="AR14" s="16"/>
      <c r="AS14" s="28">
        <f t="shared" si="5"/>
        <v>96</v>
      </c>
      <c r="AT14" s="48">
        <f t="shared" si="6"/>
        <v>10</v>
      </c>
    </row>
    <row r="15" spans="1:46" s="11" customFormat="1" ht="15.75" x14ac:dyDescent="0.25">
      <c r="A15" s="126" t="str">
        <f t="shared" ref="A15:A33" si="7">IF((B15=""),"",A14+1)</f>
        <v/>
      </c>
      <c r="B15" s="4" t="str">
        <f>IF(Tireurs!A14="","",Tireurs!A14)</f>
        <v/>
      </c>
      <c r="C15" s="12" t="str">
        <f>IFERROR((VLOOKUP(B15,Tireurs!$A:$B,2,FALSE)),"")</f>
        <v/>
      </c>
      <c r="D15" s="12" t="str">
        <f>IFERROR((VLOOKUP(B15,Tireurs!$A:$C,3,FALSE)),"")</f>
        <v/>
      </c>
      <c r="E15" s="56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43">
        <f t="shared" si="1"/>
        <v>0</v>
      </c>
      <c r="R15" s="48">
        <f t="shared" si="2"/>
        <v>0</v>
      </c>
      <c r="S15" s="58"/>
      <c r="T15" s="9"/>
      <c r="U15" s="8"/>
      <c r="V15" s="8"/>
      <c r="W15" s="8"/>
      <c r="X15" s="8"/>
      <c r="Y15" s="8"/>
      <c r="Z15" s="8"/>
      <c r="AA15" s="8"/>
      <c r="AB15" s="8"/>
      <c r="AC15" s="8"/>
      <c r="AD15" s="9"/>
      <c r="AE15" s="43">
        <f t="shared" si="3"/>
        <v>0</v>
      </c>
      <c r="AF15" s="44">
        <f t="shared" si="4"/>
        <v>0</v>
      </c>
      <c r="AG15" s="17"/>
      <c r="AH15" s="14"/>
      <c r="AI15" s="15"/>
      <c r="AJ15" s="15"/>
      <c r="AK15" s="15"/>
      <c r="AL15" s="15"/>
      <c r="AM15" s="15"/>
      <c r="AN15" s="15"/>
      <c r="AO15" s="15"/>
      <c r="AP15" s="15"/>
      <c r="AQ15" s="15"/>
      <c r="AR15" s="16"/>
      <c r="AS15" s="28">
        <f t="shared" si="5"/>
        <v>0</v>
      </c>
      <c r="AT15" s="48">
        <f t="shared" si="6"/>
        <v>0</v>
      </c>
    </row>
    <row r="16" spans="1:46" s="11" customFormat="1" ht="15.75" x14ac:dyDescent="0.25">
      <c r="A16" s="126" t="str">
        <f t="shared" si="7"/>
        <v/>
      </c>
      <c r="B16" s="4" t="str">
        <f>IF(Tireurs!A15="","",Tireurs!A15)</f>
        <v/>
      </c>
      <c r="C16" s="12" t="str">
        <f>IFERROR((VLOOKUP(B16,Tireurs!$A:$B,2,FALSE)),"")</f>
        <v/>
      </c>
      <c r="D16" s="12" t="str">
        <f>IFERROR((VLOOKUP(B16,Tireurs!$A:$C,3,FALSE)),"")</f>
        <v/>
      </c>
      <c r="E16" s="56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43">
        <f t="shared" si="1"/>
        <v>0</v>
      </c>
      <c r="R16" s="48">
        <f t="shared" si="2"/>
        <v>0</v>
      </c>
      <c r="S16" s="58"/>
      <c r="T16" s="9"/>
      <c r="U16" s="8"/>
      <c r="V16" s="8"/>
      <c r="W16" s="8"/>
      <c r="X16" s="8"/>
      <c r="Y16" s="8"/>
      <c r="Z16" s="8"/>
      <c r="AA16" s="8"/>
      <c r="AB16" s="8"/>
      <c r="AC16" s="8"/>
      <c r="AD16" s="9"/>
      <c r="AE16" s="43">
        <f t="shared" si="3"/>
        <v>0</v>
      </c>
      <c r="AF16" s="44">
        <f t="shared" si="4"/>
        <v>0</v>
      </c>
      <c r="AG16" s="17"/>
      <c r="AH16" s="14"/>
      <c r="AI16" s="15"/>
      <c r="AJ16" s="15"/>
      <c r="AK16" s="15"/>
      <c r="AL16" s="15"/>
      <c r="AM16" s="15"/>
      <c r="AN16" s="15"/>
      <c r="AO16" s="15"/>
      <c r="AP16" s="15"/>
      <c r="AQ16" s="15"/>
      <c r="AR16" s="16"/>
      <c r="AS16" s="28">
        <f t="shared" si="5"/>
        <v>0</v>
      </c>
      <c r="AT16" s="48">
        <f t="shared" si="6"/>
        <v>0</v>
      </c>
    </row>
    <row r="17" spans="1:46" s="11" customFormat="1" ht="15.75" x14ac:dyDescent="0.25">
      <c r="A17" s="126" t="str">
        <f t="shared" si="7"/>
        <v/>
      </c>
      <c r="B17" s="4" t="str">
        <f>IF(Tireurs!A16="","",Tireurs!A16)</f>
        <v/>
      </c>
      <c r="C17" s="12" t="str">
        <f>IFERROR((VLOOKUP(B17,Tireurs!$A:$B,2,FALSE)),"")</f>
        <v/>
      </c>
      <c r="D17" s="12" t="str">
        <f>IFERROR((VLOOKUP(B17,Tireurs!$A:$C,3,FALSE)),"")</f>
        <v/>
      </c>
      <c r="E17" s="56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43">
        <f t="shared" si="1"/>
        <v>0</v>
      </c>
      <c r="R17" s="48">
        <f t="shared" si="2"/>
        <v>0</v>
      </c>
      <c r="S17" s="58"/>
      <c r="T17" s="9"/>
      <c r="U17" s="8"/>
      <c r="V17" s="8"/>
      <c r="W17" s="8"/>
      <c r="X17" s="8"/>
      <c r="Y17" s="8"/>
      <c r="Z17" s="8"/>
      <c r="AA17" s="8"/>
      <c r="AB17" s="8"/>
      <c r="AC17" s="8"/>
      <c r="AD17" s="9"/>
      <c r="AE17" s="43">
        <f t="shared" si="3"/>
        <v>0</v>
      </c>
      <c r="AF17" s="44">
        <f t="shared" si="4"/>
        <v>0</v>
      </c>
      <c r="AG17" s="17"/>
      <c r="AH17" s="14"/>
      <c r="AI17" s="15"/>
      <c r="AJ17" s="15"/>
      <c r="AK17" s="15"/>
      <c r="AL17" s="15"/>
      <c r="AM17" s="15"/>
      <c r="AN17" s="15"/>
      <c r="AO17" s="15"/>
      <c r="AP17" s="15"/>
      <c r="AQ17" s="15"/>
      <c r="AR17" s="16"/>
      <c r="AS17" s="28">
        <f t="shared" si="5"/>
        <v>0</v>
      </c>
      <c r="AT17" s="48">
        <f t="shared" si="6"/>
        <v>0</v>
      </c>
    </row>
    <row r="18" spans="1:46" s="11" customFormat="1" ht="15.75" x14ac:dyDescent="0.25">
      <c r="A18" s="126" t="str">
        <f t="shared" si="7"/>
        <v/>
      </c>
      <c r="B18" s="4" t="str">
        <f>IF(Tireurs!A17="","",Tireurs!A17)</f>
        <v/>
      </c>
      <c r="C18" s="12" t="str">
        <f>IFERROR((VLOOKUP(B18,Tireurs!$A:$B,2,FALSE)),"")</f>
        <v/>
      </c>
      <c r="D18" s="12" t="str">
        <f>IFERROR((VLOOKUP(B18,Tireurs!$A:$C,3,FALSE)),"")</f>
        <v/>
      </c>
      <c r="E18" s="56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43">
        <f t="shared" si="1"/>
        <v>0</v>
      </c>
      <c r="R18" s="48">
        <f t="shared" si="2"/>
        <v>0</v>
      </c>
      <c r="S18" s="58"/>
      <c r="T18" s="9"/>
      <c r="U18" s="8"/>
      <c r="V18" s="8"/>
      <c r="W18" s="8"/>
      <c r="X18" s="8"/>
      <c r="Y18" s="8"/>
      <c r="Z18" s="8"/>
      <c r="AA18" s="8"/>
      <c r="AB18" s="8"/>
      <c r="AC18" s="8"/>
      <c r="AD18" s="9"/>
      <c r="AE18" s="43">
        <f t="shared" si="3"/>
        <v>0</v>
      </c>
      <c r="AF18" s="44">
        <f t="shared" si="4"/>
        <v>0</v>
      </c>
      <c r="AG18" s="17"/>
      <c r="AH18" s="14"/>
      <c r="AI18" s="15"/>
      <c r="AJ18" s="15"/>
      <c r="AK18" s="15"/>
      <c r="AL18" s="15"/>
      <c r="AM18" s="15"/>
      <c r="AN18" s="15"/>
      <c r="AO18" s="15"/>
      <c r="AP18" s="15"/>
      <c r="AQ18" s="15"/>
      <c r="AR18" s="16"/>
      <c r="AS18" s="28">
        <f t="shared" si="5"/>
        <v>0</v>
      </c>
      <c r="AT18" s="48">
        <f t="shared" si="6"/>
        <v>0</v>
      </c>
    </row>
    <row r="19" spans="1:46" s="11" customFormat="1" ht="15.75" x14ac:dyDescent="0.25">
      <c r="A19" s="126" t="str">
        <f t="shared" si="7"/>
        <v/>
      </c>
      <c r="B19" s="4" t="str">
        <f>IF(Tireurs!A18="","",Tireurs!A18)</f>
        <v/>
      </c>
      <c r="C19" s="12" t="str">
        <f>IFERROR((VLOOKUP(B19,Tireurs!$A:$B,2,FALSE)),"")</f>
        <v/>
      </c>
      <c r="D19" s="12" t="str">
        <f>IFERROR((VLOOKUP(B19,Tireurs!$A:$C,3,FALSE)),"")</f>
        <v/>
      </c>
      <c r="E19" s="56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6"/>
      <c r="Q19" s="43">
        <f t="shared" si="1"/>
        <v>0</v>
      </c>
      <c r="R19" s="161">
        <f t="shared" ref="R19:R25" si="8">SUM(F19:P19)</f>
        <v>0</v>
      </c>
      <c r="S19" s="58"/>
      <c r="T19" s="9"/>
      <c r="U19" s="8"/>
      <c r="V19" s="8"/>
      <c r="W19" s="8"/>
      <c r="X19" s="8"/>
      <c r="Y19" s="8"/>
      <c r="Z19" s="8"/>
      <c r="AA19" s="8"/>
      <c r="AB19" s="8"/>
      <c r="AC19" s="8"/>
      <c r="AD19" s="9"/>
      <c r="AE19" s="43">
        <f t="shared" ref="AE19:AE25" si="9">IFERROR(($F$2*T19)+($G$2*U19)+($H$2*V19)+($I$2*W19)+($J$2*X19)+($K$2*Y19)+($L$2*Z19)+($M$2*AA19)+($N$2*AB19)+($O$2*AC19)+($P$2*AD19),"")</f>
        <v>0</v>
      </c>
      <c r="AF19" s="44">
        <f t="shared" ref="AF19:AF25" si="10">SUM(T19:AD19)</f>
        <v>0</v>
      </c>
      <c r="AG19" s="17"/>
      <c r="AH19" s="14"/>
      <c r="AI19" s="15"/>
      <c r="AJ19" s="15"/>
      <c r="AK19" s="15"/>
      <c r="AL19" s="15"/>
      <c r="AM19" s="15"/>
      <c r="AN19" s="15"/>
      <c r="AO19" s="15"/>
      <c r="AP19" s="15"/>
      <c r="AQ19" s="15"/>
      <c r="AR19" s="16"/>
      <c r="AS19" s="28">
        <f t="shared" ref="AS19:AS25" si="11">IFERROR(($F$2*AH19)+($G$2*AI19)+($H$2*AJ19)+($I$2*AK19)+($J$2*AL19)+($K$2*AM19)+($L$2*AN19)+($M$2*AO19)+($N$2*AP19)+($O$2*AQ19)+($P$2*AR19),"")</f>
        <v>0</v>
      </c>
      <c r="AT19" s="48">
        <f t="shared" ref="AT19:AT25" si="12">SUM(AH19:AR19)</f>
        <v>0</v>
      </c>
    </row>
    <row r="20" spans="1:46" s="11" customFormat="1" ht="15.75" x14ac:dyDescent="0.25">
      <c r="A20" s="126" t="str">
        <f t="shared" si="7"/>
        <v/>
      </c>
      <c r="B20" s="4" t="str">
        <f>IF(Tireurs!A19="","",Tireurs!A19)</f>
        <v/>
      </c>
      <c r="C20" s="12" t="str">
        <f>IFERROR((VLOOKUP(B20,Tireurs!$A:$B,2,FALSE)),"")</f>
        <v/>
      </c>
      <c r="D20" s="12" t="str">
        <f>IFERROR((VLOOKUP(B20,Tireurs!$A:$C,3,FALSE)),"")</f>
        <v/>
      </c>
      <c r="E20" s="56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6"/>
      <c r="Q20" s="43">
        <f t="shared" si="1"/>
        <v>0</v>
      </c>
      <c r="R20" s="48">
        <f t="shared" si="8"/>
        <v>0</v>
      </c>
      <c r="S20" s="58"/>
      <c r="T20" s="9"/>
      <c r="U20" s="8"/>
      <c r="V20" s="8"/>
      <c r="W20" s="8"/>
      <c r="X20" s="8"/>
      <c r="Y20" s="8"/>
      <c r="Z20" s="8"/>
      <c r="AA20" s="8"/>
      <c r="AB20" s="8"/>
      <c r="AC20" s="8"/>
      <c r="AD20" s="9"/>
      <c r="AE20" s="43">
        <f t="shared" si="9"/>
        <v>0</v>
      </c>
      <c r="AF20" s="44">
        <f t="shared" si="10"/>
        <v>0</v>
      </c>
      <c r="AG20" s="17"/>
      <c r="AH20" s="14"/>
      <c r="AI20" s="15"/>
      <c r="AJ20" s="15"/>
      <c r="AK20" s="15"/>
      <c r="AL20" s="15"/>
      <c r="AM20" s="15"/>
      <c r="AN20" s="15"/>
      <c r="AO20" s="15"/>
      <c r="AP20" s="15"/>
      <c r="AQ20" s="15"/>
      <c r="AR20" s="16"/>
      <c r="AS20" s="28">
        <f t="shared" si="11"/>
        <v>0</v>
      </c>
      <c r="AT20" s="48">
        <f t="shared" si="12"/>
        <v>0</v>
      </c>
    </row>
    <row r="21" spans="1:46" s="11" customFormat="1" ht="15.75" x14ac:dyDescent="0.25">
      <c r="A21" s="126" t="str">
        <f t="shared" si="7"/>
        <v/>
      </c>
      <c r="B21" s="4" t="str">
        <f>IF(Tireurs!A20="","",Tireurs!A20)</f>
        <v/>
      </c>
      <c r="C21" s="12" t="str">
        <f>IFERROR((VLOOKUP(B21,Tireurs!$A:$B,2,FALSE)),"")</f>
        <v/>
      </c>
      <c r="D21" s="12" t="str">
        <f>IFERROR((VLOOKUP(B21,Tireurs!$A:$C,3,FALSE)),"")</f>
        <v/>
      </c>
      <c r="E21" s="56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6"/>
      <c r="Q21" s="28">
        <f t="shared" ref="Q21:Q25" si="13">IFERROR(($F$2*F21)+($G$2*G21)+($H$2*H21)+($I$2*I21)+($J$2*J21)+($K$2*K21)+($L$2*L21)+($M$2*M21)+($N$2*N21)+($O$2*O21)+($P$2*P21),"")</f>
        <v>0</v>
      </c>
      <c r="R21" s="48">
        <f t="shared" si="8"/>
        <v>0</v>
      </c>
      <c r="S21" s="58"/>
      <c r="T21" s="9"/>
      <c r="U21" s="8"/>
      <c r="V21" s="8"/>
      <c r="W21" s="8"/>
      <c r="X21" s="8"/>
      <c r="Y21" s="8"/>
      <c r="Z21" s="8"/>
      <c r="AA21" s="8"/>
      <c r="AB21" s="8"/>
      <c r="AC21" s="8"/>
      <c r="AD21" s="9"/>
      <c r="AE21" s="43">
        <f t="shared" si="9"/>
        <v>0</v>
      </c>
      <c r="AF21" s="44">
        <f t="shared" si="10"/>
        <v>0</v>
      </c>
      <c r="AG21" s="17"/>
      <c r="AH21" s="14"/>
      <c r="AI21" s="15"/>
      <c r="AJ21" s="15"/>
      <c r="AK21" s="15"/>
      <c r="AL21" s="15"/>
      <c r="AM21" s="15"/>
      <c r="AN21" s="15"/>
      <c r="AO21" s="15"/>
      <c r="AP21" s="15"/>
      <c r="AQ21" s="15"/>
      <c r="AR21" s="16"/>
      <c r="AS21" s="28">
        <f t="shared" si="11"/>
        <v>0</v>
      </c>
      <c r="AT21" s="48">
        <f t="shared" si="12"/>
        <v>0</v>
      </c>
    </row>
    <row r="22" spans="1:46" s="11" customFormat="1" ht="15.75" x14ac:dyDescent="0.25">
      <c r="A22" s="126" t="str">
        <f t="shared" si="7"/>
        <v/>
      </c>
      <c r="B22" s="4" t="str">
        <f>IF(Tireurs!A21="","",Tireurs!A21)</f>
        <v/>
      </c>
      <c r="C22" s="12" t="str">
        <f>IFERROR((VLOOKUP(B22,Tireurs!$A:$B,2,FALSE)),"")</f>
        <v/>
      </c>
      <c r="D22" s="12" t="str">
        <f>IFERROR((VLOOKUP(B22,Tireurs!$A:$C,3,FALSE)),"")</f>
        <v/>
      </c>
      <c r="E22" s="56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6"/>
      <c r="Q22" s="28">
        <f t="shared" si="13"/>
        <v>0</v>
      </c>
      <c r="R22" s="48">
        <f t="shared" si="8"/>
        <v>0</v>
      </c>
      <c r="S22" s="58"/>
      <c r="T22" s="9"/>
      <c r="U22" s="8"/>
      <c r="V22" s="8"/>
      <c r="W22" s="8"/>
      <c r="X22" s="8"/>
      <c r="Y22" s="8"/>
      <c r="Z22" s="8"/>
      <c r="AA22" s="8"/>
      <c r="AB22" s="8"/>
      <c r="AC22" s="8"/>
      <c r="AD22" s="9"/>
      <c r="AE22" s="43">
        <f t="shared" si="9"/>
        <v>0</v>
      </c>
      <c r="AF22" s="44">
        <f t="shared" si="10"/>
        <v>0</v>
      </c>
      <c r="AG22" s="17"/>
      <c r="AH22" s="14"/>
      <c r="AI22" s="15"/>
      <c r="AJ22" s="15"/>
      <c r="AK22" s="15"/>
      <c r="AL22" s="15"/>
      <c r="AM22" s="15"/>
      <c r="AN22" s="15"/>
      <c r="AO22" s="15"/>
      <c r="AP22" s="15"/>
      <c r="AQ22" s="15"/>
      <c r="AR22" s="16"/>
      <c r="AS22" s="28">
        <f t="shared" si="11"/>
        <v>0</v>
      </c>
      <c r="AT22" s="48">
        <f t="shared" si="12"/>
        <v>0</v>
      </c>
    </row>
    <row r="23" spans="1:46" s="11" customFormat="1" ht="15.75" x14ac:dyDescent="0.25">
      <c r="A23" s="126" t="str">
        <f t="shared" si="7"/>
        <v/>
      </c>
      <c r="B23" s="4" t="str">
        <f>IF(Tireurs!A22="","",Tireurs!A22)</f>
        <v/>
      </c>
      <c r="C23" s="12" t="str">
        <f>IFERROR((VLOOKUP(B23,Tireurs!$A:$B,2,FALSE)),"")</f>
        <v/>
      </c>
      <c r="D23" s="12" t="str">
        <f>IFERROR((VLOOKUP(B23,Tireurs!$A:$C,3,FALSE)),"")</f>
        <v/>
      </c>
      <c r="E23" s="56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6"/>
      <c r="Q23" s="28">
        <f t="shared" si="13"/>
        <v>0</v>
      </c>
      <c r="R23" s="48">
        <f t="shared" si="8"/>
        <v>0</v>
      </c>
      <c r="S23" s="58"/>
      <c r="T23" s="9"/>
      <c r="U23" s="8"/>
      <c r="V23" s="8"/>
      <c r="W23" s="8"/>
      <c r="X23" s="8"/>
      <c r="Y23" s="8"/>
      <c r="Z23" s="8"/>
      <c r="AA23" s="8"/>
      <c r="AB23" s="8"/>
      <c r="AC23" s="8"/>
      <c r="AD23" s="9"/>
      <c r="AE23" s="43">
        <f t="shared" si="9"/>
        <v>0</v>
      </c>
      <c r="AF23" s="44">
        <f t="shared" si="10"/>
        <v>0</v>
      </c>
      <c r="AG23" s="17"/>
      <c r="AH23" s="14"/>
      <c r="AI23" s="15"/>
      <c r="AJ23" s="15"/>
      <c r="AK23" s="15"/>
      <c r="AL23" s="15"/>
      <c r="AM23" s="15"/>
      <c r="AN23" s="15"/>
      <c r="AO23" s="15"/>
      <c r="AP23" s="15"/>
      <c r="AQ23" s="15"/>
      <c r="AR23" s="16"/>
      <c r="AS23" s="28">
        <f t="shared" si="11"/>
        <v>0</v>
      </c>
      <c r="AT23" s="48">
        <f t="shared" si="12"/>
        <v>0</v>
      </c>
    </row>
    <row r="24" spans="1:46" s="11" customFormat="1" ht="15.75" x14ac:dyDescent="0.25">
      <c r="A24" s="126" t="str">
        <f t="shared" si="7"/>
        <v/>
      </c>
      <c r="B24" s="4" t="str">
        <f>IF(Tireurs!A23="","",Tireurs!A23)</f>
        <v/>
      </c>
      <c r="C24" s="12" t="str">
        <f>IFERROR((VLOOKUP(B24,Tireurs!$A:$B,2,FALSE)),"")</f>
        <v/>
      </c>
      <c r="D24" s="12" t="str">
        <f>IFERROR((VLOOKUP(B24,Tireurs!$A:$C,3,FALSE)),"")</f>
        <v/>
      </c>
      <c r="E24" s="56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28">
        <f t="shared" si="13"/>
        <v>0</v>
      </c>
      <c r="R24" s="48">
        <f t="shared" si="8"/>
        <v>0</v>
      </c>
      <c r="S24" s="58"/>
      <c r="T24" s="9"/>
      <c r="U24" s="8"/>
      <c r="V24" s="8"/>
      <c r="W24" s="8"/>
      <c r="X24" s="8"/>
      <c r="Y24" s="8"/>
      <c r="Z24" s="8"/>
      <c r="AA24" s="8"/>
      <c r="AB24" s="8"/>
      <c r="AC24" s="8"/>
      <c r="AD24" s="9"/>
      <c r="AE24" s="43">
        <f t="shared" si="9"/>
        <v>0</v>
      </c>
      <c r="AF24" s="44">
        <f t="shared" si="10"/>
        <v>0</v>
      </c>
      <c r="AG24" s="17"/>
      <c r="AH24" s="14"/>
      <c r="AI24" s="15"/>
      <c r="AJ24" s="15"/>
      <c r="AK24" s="15"/>
      <c r="AL24" s="15"/>
      <c r="AM24" s="15"/>
      <c r="AN24" s="15"/>
      <c r="AO24" s="15"/>
      <c r="AP24" s="15"/>
      <c r="AQ24" s="15"/>
      <c r="AR24" s="16"/>
      <c r="AS24" s="28">
        <f t="shared" si="11"/>
        <v>0</v>
      </c>
      <c r="AT24" s="48">
        <f t="shared" si="12"/>
        <v>0</v>
      </c>
    </row>
    <row r="25" spans="1:46" s="11" customFormat="1" ht="15.75" x14ac:dyDescent="0.25">
      <c r="A25" s="126" t="str">
        <f t="shared" si="7"/>
        <v/>
      </c>
      <c r="B25" s="4" t="str">
        <f>IF(Tireurs!A24="","",Tireurs!A24)</f>
        <v/>
      </c>
      <c r="C25" s="12" t="str">
        <f>IFERROR((VLOOKUP(B25,Tireurs!$A:$B,2,FALSE)),"")</f>
        <v/>
      </c>
      <c r="D25" s="12" t="str">
        <f>IFERROR((VLOOKUP(B25,Tireurs!$A:$C,3,FALSE)),"")</f>
        <v/>
      </c>
      <c r="E25" s="56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28">
        <f t="shared" si="13"/>
        <v>0</v>
      </c>
      <c r="R25" s="48">
        <f t="shared" si="8"/>
        <v>0</v>
      </c>
      <c r="S25" s="58"/>
      <c r="T25" s="9"/>
      <c r="U25" s="8"/>
      <c r="V25" s="8"/>
      <c r="W25" s="8"/>
      <c r="X25" s="8"/>
      <c r="Y25" s="8"/>
      <c r="Z25" s="8"/>
      <c r="AA25" s="8"/>
      <c r="AB25" s="8"/>
      <c r="AC25" s="8"/>
      <c r="AD25" s="9"/>
      <c r="AE25" s="43">
        <f t="shared" si="9"/>
        <v>0</v>
      </c>
      <c r="AF25" s="44">
        <f t="shared" si="10"/>
        <v>0</v>
      </c>
      <c r="AG25" s="17"/>
      <c r="AH25" s="14"/>
      <c r="AI25" s="15"/>
      <c r="AJ25" s="15"/>
      <c r="AK25" s="15"/>
      <c r="AL25" s="15"/>
      <c r="AM25" s="15"/>
      <c r="AN25" s="15"/>
      <c r="AO25" s="15"/>
      <c r="AP25" s="15"/>
      <c r="AQ25" s="15"/>
      <c r="AR25" s="16"/>
      <c r="AS25" s="28">
        <f t="shared" si="11"/>
        <v>0</v>
      </c>
      <c r="AT25" s="48">
        <f t="shared" si="12"/>
        <v>0</v>
      </c>
    </row>
    <row r="26" spans="1:46" s="11" customFormat="1" ht="15.75" x14ac:dyDescent="0.25">
      <c r="A26" s="126" t="str">
        <f t="shared" si="7"/>
        <v/>
      </c>
      <c r="B26" s="4" t="str">
        <f>IF(Tireurs!A25="","",Tireurs!A25)</f>
        <v/>
      </c>
      <c r="C26" s="12" t="str">
        <f>IFERROR((VLOOKUP(B26,Tireurs!$A:$B,2,FALSE)),"")</f>
        <v/>
      </c>
      <c r="D26" s="12" t="str">
        <f>IFERROR((VLOOKUP(B26,Tireurs!$A:$C,3,FALSE)),"")</f>
        <v/>
      </c>
      <c r="E26" s="56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8">
        <f t="shared" ref="Q26:Q37" si="14">IFERROR(($F$2*F26)+($G$2*G26)+($H$2*H26)+($I$2*I26)+($J$2*J26)+($K$2*K26)+($L$2*L26)+($M$2*M26)+($N$2*N26)+($O$2*O26)+($P$2*P26),"")</f>
        <v>0</v>
      </c>
      <c r="R26" s="48">
        <f t="shared" si="2"/>
        <v>0</v>
      </c>
      <c r="S26" s="58"/>
      <c r="T26" s="9"/>
      <c r="U26" s="8"/>
      <c r="V26" s="8"/>
      <c r="W26" s="8"/>
      <c r="X26" s="8"/>
      <c r="Y26" s="8"/>
      <c r="Z26" s="8"/>
      <c r="AA26" s="8"/>
      <c r="AB26" s="8"/>
      <c r="AC26" s="8"/>
      <c r="AD26" s="9"/>
      <c r="AE26" s="43">
        <f t="shared" si="3"/>
        <v>0</v>
      </c>
      <c r="AF26" s="44">
        <f t="shared" si="4"/>
        <v>0</v>
      </c>
      <c r="AG26" s="17"/>
      <c r="AH26" s="14"/>
      <c r="AI26" s="15"/>
      <c r="AJ26" s="15"/>
      <c r="AK26" s="15"/>
      <c r="AL26" s="15"/>
      <c r="AM26" s="15"/>
      <c r="AN26" s="15"/>
      <c r="AO26" s="15"/>
      <c r="AP26" s="15"/>
      <c r="AQ26" s="15"/>
      <c r="AR26" s="16"/>
      <c r="AS26" s="28">
        <f t="shared" si="5"/>
        <v>0</v>
      </c>
      <c r="AT26" s="48">
        <f t="shared" si="6"/>
        <v>0</v>
      </c>
    </row>
    <row r="27" spans="1:46" s="11" customFormat="1" ht="15.75" x14ac:dyDescent="0.25">
      <c r="A27" s="126" t="str">
        <f t="shared" si="7"/>
        <v/>
      </c>
      <c r="B27" s="4" t="str">
        <f>IF(Tireurs!A26="","",Tireurs!A26)</f>
        <v/>
      </c>
      <c r="C27" s="12" t="str">
        <f>IFERROR((VLOOKUP(B27,Tireurs!$A:$B,2,FALSE)),"")</f>
        <v/>
      </c>
      <c r="D27" s="12" t="str">
        <f>IFERROR((VLOOKUP(B27,Tireurs!$A:$C,3,FALSE)),"")</f>
        <v/>
      </c>
      <c r="E27" s="56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28">
        <f t="shared" si="14"/>
        <v>0</v>
      </c>
      <c r="R27" s="48">
        <f t="shared" si="2"/>
        <v>0</v>
      </c>
      <c r="S27" s="58"/>
      <c r="T27" s="9"/>
      <c r="U27" s="8"/>
      <c r="V27" s="8"/>
      <c r="W27" s="8"/>
      <c r="X27" s="8"/>
      <c r="Y27" s="8"/>
      <c r="Z27" s="8"/>
      <c r="AA27" s="8"/>
      <c r="AB27" s="8"/>
      <c r="AC27" s="8"/>
      <c r="AD27" s="9"/>
      <c r="AE27" s="43">
        <f t="shared" si="3"/>
        <v>0</v>
      </c>
      <c r="AF27" s="44">
        <f t="shared" si="4"/>
        <v>0</v>
      </c>
      <c r="AG27" s="17"/>
      <c r="AH27" s="14"/>
      <c r="AI27" s="15"/>
      <c r="AJ27" s="15"/>
      <c r="AK27" s="15"/>
      <c r="AL27" s="15"/>
      <c r="AM27" s="15"/>
      <c r="AN27" s="15"/>
      <c r="AO27" s="15"/>
      <c r="AP27" s="15"/>
      <c r="AQ27" s="15"/>
      <c r="AR27" s="16"/>
      <c r="AS27" s="28">
        <f t="shared" si="5"/>
        <v>0</v>
      </c>
      <c r="AT27" s="48">
        <f t="shared" si="6"/>
        <v>0</v>
      </c>
    </row>
    <row r="28" spans="1:46" s="11" customFormat="1" ht="15.75" x14ac:dyDescent="0.25">
      <c r="A28" s="126" t="str">
        <f t="shared" si="7"/>
        <v/>
      </c>
      <c r="B28" s="4" t="str">
        <f>IF(Tireurs!A27="","",Tireurs!A27)</f>
        <v/>
      </c>
      <c r="C28" s="12" t="str">
        <f>IFERROR((VLOOKUP(B28,Tireurs!$A:$B,2,FALSE)),"")</f>
        <v/>
      </c>
      <c r="D28" s="12" t="str">
        <f>IFERROR((VLOOKUP(B28,Tireurs!$A:$C,3,FALSE)),"")</f>
        <v/>
      </c>
      <c r="E28" s="56"/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8">
        <f t="shared" si="14"/>
        <v>0</v>
      </c>
      <c r="R28" s="48">
        <f t="shared" si="2"/>
        <v>0</v>
      </c>
      <c r="S28" s="58"/>
      <c r="T28" s="9"/>
      <c r="U28" s="8"/>
      <c r="V28" s="8"/>
      <c r="W28" s="8"/>
      <c r="X28" s="8"/>
      <c r="Y28" s="8"/>
      <c r="Z28" s="8"/>
      <c r="AA28" s="8"/>
      <c r="AB28" s="8"/>
      <c r="AC28" s="8"/>
      <c r="AD28" s="9"/>
      <c r="AE28" s="43">
        <f t="shared" si="3"/>
        <v>0</v>
      </c>
      <c r="AF28" s="44">
        <f t="shared" si="4"/>
        <v>0</v>
      </c>
      <c r="AG28" s="17"/>
      <c r="AH28" s="14"/>
      <c r="AI28" s="15"/>
      <c r="AJ28" s="15"/>
      <c r="AK28" s="15"/>
      <c r="AL28" s="15"/>
      <c r="AM28" s="15"/>
      <c r="AN28" s="15"/>
      <c r="AO28" s="15"/>
      <c r="AP28" s="15"/>
      <c r="AQ28" s="15"/>
      <c r="AR28" s="16"/>
      <c r="AS28" s="28">
        <f t="shared" si="5"/>
        <v>0</v>
      </c>
      <c r="AT28" s="48">
        <f t="shared" si="6"/>
        <v>0</v>
      </c>
    </row>
    <row r="29" spans="1:46" s="11" customFormat="1" ht="15.75" x14ac:dyDescent="0.25">
      <c r="A29" s="126" t="str">
        <f t="shared" si="7"/>
        <v/>
      </c>
      <c r="B29" s="4" t="str">
        <f>IF(Tireurs!A28="","",Tireurs!A28)</f>
        <v/>
      </c>
      <c r="C29" s="12" t="str">
        <f>IFERROR((VLOOKUP(B29,Tireurs!$A:$B,2,FALSE)),"")</f>
        <v/>
      </c>
      <c r="D29" s="12" t="str">
        <f>IFERROR((VLOOKUP(B29,Tireurs!$A:$C,3,FALSE)),"")</f>
        <v/>
      </c>
      <c r="E29" s="56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28">
        <f t="shared" si="14"/>
        <v>0</v>
      </c>
      <c r="R29" s="48">
        <f t="shared" si="2"/>
        <v>0</v>
      </c>
      <c r="S29" s="58"/>
      <c r="T29" s="9"/>
      <c r="U29" s="8"/>
      <c r="V29" s="8"/>
      <c r="W29" s="8"/>
      <c r="X29" s="8"/>
      <c r="Y29" s="8"/>
      <c r="Z29" s="8"/>
      <c r="AA29" s="8"/>
      <c r="AB29" s="8"/>
      <c r="AC29" s="8"/>
      <c r="AD29" s="9"/>
      <c r="AE29" s="43">
        <f t="shared" si="3"/>
        <v>0</v>
      </c>
      <c r="AF29" s="44">
        <f t="shared" si="4"/>
        <v>0</v>
      </c>
      <c r="AG29" s="17"/>
      <c r="AH29" s="14"/>
      <c r="AI29" s="15"/>
      <c r="AJ29" s="15"/>
      <c r="AK29" s="15"/>
      <c r="AL29" s="15"/>
      <c r="AM29" s="15"/>
      <c r="AN29" s="15"/>
      <c r="AO29" s="15"/>
      <c r="AP29" s="15"/>
      <c r="AQ29" s="15"/>
      <c r="AR29" s="16"/>
      <c r="AS29" s="28">
        <f t="shared" si="5"/>
        <v>0</v>
      </c>
      <c r="AT29" s="48">
        <f t="shared" si="6"/>
        <v>0</v>
      </c>
    </row>
    <row r="30" spans="1:46" s="11" customFormat="1" ht="15.75" x14ac:dyDescent="0.25">
      <c r="A30" s="126" t="str">
        <f t="shared" si="7"/>
        <v/>
      </c>
      <c r="B30" s="4" t="str">
        <f>IF(Tireurs!A29="","",Tireurs!A29)</f>
        <v/>
      </c>
      <c r="C30" s="12" t="str">
        <f>IFERROR((VLOOKUP(B30,Tireurs!$A:$B,2,FALSE)),"")</f>
        <v/>
      </c>
      <c r="D30" s="12" t="str">
        <f>IFERROR((VLOOKUP(B30,Tireurs!$A:$C,3,FALSE)),"")</f>
        <v/>
      </c>
      <c r="E30" s="56"/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1"/>
      <c r="Q30" s="28">
        <f t="shared" si="14"/>
        <v>0</v>
      </c>
      <c r="R30" s="48">
        <f t="shared" si="2"/>
        <v>0</v>
      </c>
      <c r="S30" s="58"/>
      <c r="T30" s="9"/>
      <c r="U30" s="8"/>
      <c r="V30" s="8"/>
      <c r="W30" s="8"/>
      <c r="X30" s="8"/>
      <c r="Y30" s="8"/>
      <c r="Z30" s="8"/>
      <c r="AA30" s="8"/>
      <c r="AB30" s="8"/>
      <c r="AC30" s="8"/>
      <c r="AD30" s="9"/>
      <c r="AE30" s="43">
        <f t="shared" si="3"/>
        <v>0</v>
      </c>
      <c r="AF30" s="44">
        <f t="shared" si="4"/>
        <v>0</v>
      </c>
      <c r="AG30" s="17"/>
      <c r="AH30" s="14"/>
      <c r="AI30" s="15"/>
      <c r="AJ30" s="15"/>
      <c r="AK30" s="15"/>
      <c r="AL30" s="15"/>
      <c r="AM30" s="15"/>
      <c r="AN30" s="15"/>
      <c r="AO30" s="15"/>
      <c r="AP30" s="15"/>
      <c r="AQ30" s="15"/>
      <c r="AR30" s="16"/>
      <c r="AS30" s="28">
        <f t="shared" si="5"/>
        <v>0</v>
      </c>
      <c r="AT30" s="48">
        <f t="shared" si="6"/>
        <v>0</v>
      </c>
    </row>
    <row r="31" spans="1:46" s="11" customFormat="1" ht="15.75" x14ac:dyDescent="0.25">
      <c r="A31" s="126" t="str">
        <f t="shared" si="7"/>
        <v/>
      </c>
      <c r="B31" s="4" t="str">
        <f>IF(Tireurs!A30="","",Tireurs!A30)</f>
        <v/>
      </c>
      <c r="C31" s="12" t="str">
        <f>IFERROR((VLOOKUP(B31,Tireurs!$A:$B,2,FALSE)),"")</f>
        <v/>
      </c>
      <c r="D31" s="12" t="str">
        <f>IFERROR((VLOOKUP(B31,Tireurs!$A:$C,3,FALSE)),"")</f>
        <v/>
      </c>
      <c r="E31" s="56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28">
        <f t="shared" si="14"/>
        <v>0</v>
      </c>
      <c r="R31" s="48">
        <f t="shared" si="2"/>
        <v>0</v>
      </c>
      <c r="S31" s="58"/>
      <c r="T31" s="9"/>
      <c r="U31" s="8"/>
      <c r="V31" s="8"/>
      <c r="W31" s="8"/>
      <c r="X31" s="8"/>
      <c r="Y31" s="8"/>
      <c r="Z31" s="8"/>
      <c r="AA31" s="8"/>
      <c r="AB31" s="8"/>
      <c r="AC31" s="8"/>
      <c r="AD31" s="9"/>
      <c r="AE31" s="43">
        <f t="shared" si="3"/>
        <v>0</v>
      </c>
      <c r="AF31" s="44">
        <f t="shared" si="4"/>
        <v>0</v>
      </c>
      <c r="AG31" s="17"/>
      <c r="AH31" s="14"/>
      <c r="AI31" s="15"/>
      <c r="AJ31" s="15"/>
      <c r="AK31" s="15"/>
      <c r="AL31" s="15"/>
      <c r="AM31" s="15"/>
      <c r="AN31" s="15"/>
      <c r="AO31" s="15"/>
      <c r="AP31" s="15"/>
      <c r="AQ31" s="15"/>
      <c r="AR31" s="16"/>
      <c r="AS31" s="28">
        <f t="shared" si="5"/>
        <v>0</v>
      </c>
      <c r="AT31" s="48">
        <f t="shared" si="6"/>
        <v>0</v>
      </c>
    </row>
    <row r="32" spans="1:46" s="11" customFormat="1" ht="15.75" x14ac:dyDescent="0.25">
      <c r="A32" s="126" t="str">
        <f t="shared" si="7"/>
        <v/>
      </c>
      <c r="B32" s="4" t="str">
        <f>IF(Tireurs!A31="","",Tireurs!A31)</f>
        <v/>
      </c>
      <c r="C32" s="12" t="str">
        <f>IFERROR((VLOOKUP(B32,Tireurs!$A:$B,2,FALSE)),"")</f>
        <v/>
      </c>
      <c r="D32" s="12" t="str">
        <f>IFERROR((VLOOKUP(B32,Tireurs!$A:$C,3,FALSE)),"")</f>
        <v/>
      </c>
      <c r="E32" s="56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1"/>
      <c r="Q32" s="28">
        <f t="shared" si="14"/>
        <v>0</v>
      </c>
      <c r="R32" s="48">
        <f t="shared" si="2"/>
        <v>0</v>
      </c>
      <c r="S32" s="58"/>
      <c r="T32" s="9"/>
      <c r="U32" s="8"/>
      <c r="V32" s="8"/>
      <c r="W32" s="8"/>
      <c r="X32" s="8"/>
      <c r="Y32" s="8"/>
      <c r="Z32" s="8"/>
      <c r="AA32" s="8"/>
      <c r="AB32" s="8"/>
      <c r="AC32" s="8"/>
      <c r="AD32" s="9"/>
      <c r="AE32" s="43">
        <f t="shared" si="3"/>
        <v>0</v>
      </c>
      <c r="AF32" s="44">
        <f t="shared" si="4"/>
        <v>0</v>
      </c>
      <c r="AG32" s="17"/>
      <c r="AH32" s="14"/>
      <c r="AI32" s="15"/>
      <c r="AJ32" s="15"/>
      <c r="AK32" s="15"/>
      <c r="AL32" s="15"/>
      <c r="AM32" s="15"/>
      <c r="AN32" s="15"/>
      <c r="AO32" s="15"/>
      <c r="AP32" s="15"/>
      <c r="AQ32" s="15"/>
      <c r="AR32" s="16"/>
      <c r="AS32" s="28">
        <f t="shared" si="5"/>
        <v>0</v>
      </c>
      <c r="AT32" s="48">
        <f t="shared" si="6"/>
        <v>0</v>
      </c>
    </row>
    <row r="33" spans="1:46" s="11" customFormat="1" ht="15.75" x14ac:dyDescent="0.25">
      <c r="A33" s="126" t="str">
        <f t="shared" si="7"/>
        <v/>
      </c>
      <c r="B33" s="4" t="str">
        <f>IF(Tireurs!A32="","",Tireurs!A32)</f>
        <v/>
      </c>
      <c r="C33" s="12" t="str">
        <f>IFERROR((VLOOKUP(B33,Tireurs!$A:$B,2,FALSE)),"")</f>
        <v/>
      </c>
      <c r="D33" s="12" t="str">
        <f>IFERROR((VLOOKUP(B33,Tireurs!$A:$C,3,FALSE)),"")</f>
        <v/>
      </c>
      <c r="E33" s="56"/>
      <c r="F33" s="19"/>
      <c r="G33" s="20"/>
      <c r="H33" s="20"/>
      <c r="I33" s="20"/>
      <c r="J33" s="20"/>
      <c r="K33" s="20"/>
      <c r="L33" s="20"/>
      <c r="M33" s="20"/>
      <c r="N33" s="20"/>
      <c r="O33" s="20"/>
      <c r="P33" s="21"/>
      <c r="Q33" s="28">
        <f t="shared" si="14"/>
        <v>0</v>
      </c>
      <c r="R33" s="48">
        <f t="shared" si="2"/>
        <v>0</v>
      </c>
      <c r="S33" s="58"/>
      <c r="T33" s="9"/>
      <c r="U33" s="8"/>
      <c r="V33" s="8"/>
      <c r="W33" s="8"/>
      <c r="X33" s="8"/>
      <c r="Y33" s="8"/>
      <c r="Z33" s="8"/>
      <c r="AA33" s="8"/>
      <c r="AB33" s="8"/>
      <c r="AC33" s="8"/>
      <c r="AD33" s="9"/>
      <c r="AE33" s="43">
        <f t="shared" si="3"/>
        <v>0</v>
      </c>
      <c r="AF33" s="44">
        <f t="shared" si="4"/>
        <v>0</v>
      </c>
      <c r="AG33" s="17"/>
      <c r="AH33" s="14"/>
      <c r="AI33" s="15"/>
      <c r="AJ33" s="15"/>
      <c r="AK33" s="15"/>
      <c r="AL33" s="15"/>
      <c r="AM33" s="15"/>
      <c r="AN33" s="15"/>
      <c r="AO33" s="15"/>
      <c r="AP33" s="15"/>
      <c r="AQ33" s="15"/>
      <c r="AR33" s="16"/>
      <c r="AS33" s="28">
        <f t="shared" si="5"/>
        <v>0</v>
      </c>
      <c r="AT33" s="48">
        <f t="shared" si="6"/>
        <v>0</v>
      </c>
    </row>
    <row r="34" spans="1:46" s="11" customFormat="1" ht="15.75" x14ac:dyDescent="0.25">
      <c r="A34" s="126" t="str">
        <f t="shared" ref="A34:A37" si="15">IF((B34=""),"",A33+1)</f>
        <v/>
      </c>
      <c r="B34" s="4" t="str">
        <f>IF(Tireurs!A33="","",Tireurs!A33)</f>
        <v/>
      </c>
      <c r="C34" s="12" t="str">
        <f>IFERROR((VLOOKUP(B34,Tireurs!$A:$B,2,FALSE)),"")</f>
        <v/>
      </c>
      <c r="D34" s="13"/>
      <c r="E34" s="56"/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1"/>
      <c r="Q34" s="28">
        <f t="shared" si="14"/>
        <v>0</v>
      </c>
      <c r="R34" s="48">
        <f t="shared" si="2"/>
        <v>0</v>
      </c>
      <c r="S34" s="58"/>
      <c r="T34" s="9"/>
      <c r="U34" s="8"/>
      <c r="V34" s="8"/>
      <c r="W34" s="8"/>
      <c r="X34" s="8"/>
      <c r="Y34" s="8"/>
      <c r="Z34" s="8"/>
      <c r="AA34" s="8"/>
      <c r="AB34" s="8"/>
      <c r="AC34" s="8"/>
      <c r="AD34" s="9"/>
      <c r="AE34" s="43">
        <f t="shared" si="3"/>
        <v>0</v>
      </c>
      <c r="AF34" s="44">
        <f t="shared" si="4"/>
        <v>0</v>
      </c>
      <c r="AG34" s="17"/>
      <c r="AH34" s="14"/>
      <c r="AI34" s="15"/>
      <c r="AJ34" s="15"/>
      <c r="AK34" s="15"/>
      <c r="AL34" s="15"/>
      <c r="AM34" s="15"/>
      <c r="AN34" s="15"/>
      <c r="AO34" s="15"/>
      <c r="AP34" s="15"/>
      <c r="AQ34" s="15"/>
      <c r="AR34" s="16"/>
      <c r="AS34" s="28">
        <f t="shared" si="5"/>
        <v>0</v>
      </c>
      <c r="AT34" s="48">
        <f t="shared" si="6"/>
        <v>0</v>
      </c>
    </row>
    <row r="35" spans="1:46" s="11" customFormat="1" ht="15.75" x14ac:dyDescent="0.25">
      <c r="A35" s="126" t="str">
        <f t="shared" si="15"/>
        <v/>
      </c>
      <c r="B35" s="4" t="str">
        <f>IF(Tireurs!A34="","",Tireurs!A34)</f>
        <v/>
      </c>
      <c r="C35" s="12" t="str">
        <f>IFERROR((VLOOKUP(B35,Tireurs!$A:$B,2,FALSE)),"")</f>
        <v/>
      </c>
      <c r="D35" s="13"/>
      <c r="E35" s="56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1"/>
      <c r="Q35" s="28">
        <f t="shared" si="14"/>
        <v>0</v>
      </c>
      <c r="R35" s="48">
        <f t="shared" si="2"/>
        <v>0</v>
      </c>
      <c r="S35" s="58"/>
      <c r="T35" s="9"/>
      <c r="U35" s="8"/>
      <c r="V35" s="8"/>
      <c r="W35" s="8"/>
      <c r="X35" s="8"/>
      <c r="Y35" s="8"/>
      <c r="Z35" s="8"/>
      <c r="AA35" s="8"/>
      <c r="AB35" s="8"/>
      <c r="AC35" s="8"/>
      <c r="AD35" s="9"/>
      <c r="AE35" s="43">
        <f t="shared" si="3"/>
        <v>0</v>
      </c>
      <c r="AF35" s="44">
        <f t="shared" si="4"/>
        <v>0</v>
      </c>
      <c r="AG35" s="17"/>
      <c r="AH35" s="14"/>
      <c r="AI35" s="15"/>
      <c r="AJ35" s="15"/>
      <c r="AK35" s="15"/>
      <c r="AL35" s="15"/>
      <c r="AM35" s="15"/>
      <c r="AN35" s="15"/>
      <c r="AO35" s="15"/>
      <c r="AP35" s="15"/>
      <c r="AQ35" s="15"/>
      <c r="AR35" s="16"/>
      <c r="AS35" s="28">
        <f t="shared" si="5"/>
        <v>0</v>
      </c>
      <c r="AT35" s="48">
        <f t="shared" si="6"/>
        <v>0</v>
      </c>
    </row>
    <row r="36" spans="1:46" s="11" customFormat="1" ht="15.75" x14ac:dyDescent="0.25">
      <c r="A36" s="126" t="str">
        <f t="shared" si="15"/>
        <v/>
      </c>
      <c r="B36" s="4" t="str">
        <f>IF(Tireurs!A35="","",Tireurs!A35)</f>
        <v/>
      </c>
      <c r="C36" s="12" t="str">
        <f>IFERROR((VLOOKUP(B36,Tireurs!$A:$B,2,FALSE)),"")</f>
        <v/>
      </c>
      <c r="D36" s="13"/>
      <c r="E36" s="56"/>
      <c r="F36" s="19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8">
        <f t="shared" si="14"/>
        <v>0</v>
      </c>
      <c r="R36" s="48">
        <f t="shared" si="2"/>
        <v>0</v>
      </c>
      <c r="S36" s="58"/>
      <c r="T36" s="9"/>
      <c r="U36" s="8"/>
      <c r="V36" s="8"/>
      <c r="W36" s="8"/>
      <c r="X36" s="8"/>
      <c r="Y36" s="8"/>
      <c r="Z36" s="8"/>
      <c r="AA36" s="8"/>
      <c r="AB36" s="8"/>
      <c r="AC36" s="8"/>
      <c r="AD36" s="9"/>
      <c r="AE36" s="43">
        <f t="shared" si="3"/>
        <v>0</v>
      </c>
      <c r="AF36" s="44">
        <f t="shared" si="4"/>
        <v>0</v>
      </c>
      <c r="AG36" s="17"/>
      <c r="AH36" s="14"/>
      <c r="AI36" s="15"/>
      <c r="AJ36" s="15"/>
      <c r="AK36" s="15"/>
      <c r="AL36" s="15"/>
      <c r="AM36" s="15"/>
      <c r="AN36" s="15"/>
      <c r="AO36" s="15"/>
      <c r="AP36" s="15"/>
      <c r="AQ36" s="15"/>
      <c r="AR36" s="16"/>
      <c r="AS36" s="28">
        <f t="shared" si="5"/>
        <v>0</v>
      </c>
      <c r="AT36" s="48">
        <f t="shared" si="6"/>
        <v>0</v>
      </c>
    </row>
    <row r="37" spans="1:46" s="11" customFormat="1" ht="16.5" thickBot="1" x14ac:dyDescent="0.3">
      <c r="A37" s="127" t="str">
        <f t="shared" si="15"/>
        <v/>
      </c>
      <c r="B37" s="160" t="str">
        <f>IF(Tireurs!A36="","",Tireurs!A36)</f>
        <v/>
      </c>
      <c r="C37" s="22" t="str">
        <f>IFERROR((VLOOKUP(B37,Tireurs!$A:$B,2,FALSE)),"")</f>
        <v/>
      </c>
      <c r="D37" s="23"/>
      <c r="E37" s="57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6"/>
      <c r="Q37" s="29">
        <f t="shared" si="14"/>
        <v>0</v>
      </c>
      <c r="R37" s="128">
        <f t="shared" si="2"/>
        <v>0</v>
      </c>
      <c r="S37" s="59"/>
      <c r="T37" s="9"/>
      <c r="U37" s="8"/>
      <c r="V37" s="8"/>
      <c r="W37" s="8"/>
      <c r="X37" s="8"/>
      <c r="Y37" s="8"/>
      <c r="Z37" s="8"/>
      <c r="AA37" s="8"/>
      <c r="AB37" s="8"/>
      <c r="AC37" s="8"/>
      <c r="AD37" s="9"/>
      <c r="AE37" s="45">
        <f t="shared" si="3"/>
        <v>0</v>
      </c>
      <c r="AF37" s="46">
        <f t="shared" si="4"/>
        <v>0</v>
      </c>
      <c r="AG37" s="17"/>
      <c r="AH37" s="14"/>
      <c r="AI37" s="15"/>
      <c r="AJ37" s="15"/>
      <c r="AK37" s="15"/>
      <c r="AL37" s="15"/>
      <c r="AM37" s="15"/>
      <c r="AN37" s="15"/>
      <c r="AO37" s="15"/>
      <c r="AP37" s="15"/>
      <c r="AQ37" s="15"/>
      <c r="AR37" s="16"/>
      <c r="AS37" s="29">
        <f t="shared" si="5"/>
        <v>0</v>
      </c>
      <c r="AT37" s="128">
        <f t="shared" si="6"/>
        <v>0</v>
      </c>
    </row>
    <row r="38" spans="1:46" x14ac:dyDescent="0.25">
      <c r="B38" s="1"/>
      <c r="C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</sheetData>
  <mergeCells count="7">
    <mergeCell ref="AG1:AT1"/>
    <mergeCell ref="D1:D2"/>
    <mergeCell ref="B1:B2"/>
    <mergeCell ref="A1:A2"/>
    <mergeCell ref="C1:C2"/>
    <mergeCell ref="E1:R1"/>
    <mergeCell ref="S1:AF1"/>
  </mergeCells>
  <conditionalFormatting sqref="Q21:Q37">
    <cfRule type="cellIs" dxfId="14" priority="6" operator="greaterThan">
      <formula>100</formula>
    </cfRule>
  </conditionalFormatting>
  <conditionalFormatting sqref="R3:R37">
    <cfRule type="cellIs" dxfId="13" priority="4" operator="notEqual">
      <formula>10</formula>
    </cfRule>
  </conditionalFormatting>
  <conditionalFormatting sqref="AF3:AF37">
    <cfRule type="cellIs" dxfId="12" priority="3" operator="notEqual">
      <formula>10</formula>
    </cfRule>
  </conditionalFormatting>
  <conditionalFormatting sqref="AT3:AT37">
    <cfRule type="cellIs" dxfId="11" priority="2" operator="notEqual">
      <formula>10</formula>
    </cfRule>
  </conditionalFormatting>
  <pageMargins left="0.7" right="0.7" top="0.75" bottom="0.75" header="0.3" footer="0.3"/>
  <pageSetup paperSize="9" orientation="portrait" r:id="rId1"/>
  <ignoredErrors>
    <ignoredError sqref="R3:R4 R8:R9 R5:R7 R10:R11 AT11:AT12 AT3:AT10 AT19 AT14 R13:R14 R12 R15:R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V44"/>
  <sheetViews>
    <sheetView zoomScale="55" zoomScaleNormal="55" workbookViewId="0">
      <pane xSplit="3" ySplit="1" topLeftCell="AA2" activePane="bottomRight" state="frozen"/>
      <selection pane="topRight" activeCell="D1" sqref="D1"/>
      <selection pane="bottomLeft" activeCell="A2" sqref="A2"/>
      <selection pane="bottomRight" activeCell="AQ14" sqref="AQ14"/>
    </sheetView>
  </sheetViews>
  <sheetFormatPr baseColWidth="10" defaultColWidth="14.42578125" defaultRowHeight="15" x14ac:dyDescent="0.25"/>
  <cols>
    <col min="1" max="1" width="14.42578125" style="52"/>
    <col min="2" max="3" width="14.42578125" style="53"/>
    <col min="4" max="4" width="12.140625" style="53" customWidth="1"/>
    <col min="5" max="9" width="14.42578125" style="52"/>
    <col min="10" max="10" width="12.42578125" style="52" hidden="1" customWidth="1"/>
    <col min="11" max="11" width="18.28515625" style="51" customWidth="1"/>
    <col min="12" max="12" width="13.42578125" style="53" customWidth="1"/>
    <col min="13" max="13" width="16.28515625" style="51" customWidth="1"/>
    <col min="14" max="14" width="14.42578125" style="103"/>
    <col min="15" max="19" width="14.42578125" style="52"/>
    <col min="20" max="20" width="12.5703125" style="52" hidden="1" customWidth="1"/>
    <col min="21" max="21" width="14.42578125" style="51"/>
    <col min="22" max="22" width="14.42578125" style="53"/>
    <col min="23" max="23" width="14.42578125" style="51"/>
    <col min="24" max="24" width="14.42578125" style="103"/>
    <col min="25" max="29" width="14.42578125" style="52"/>
    <col min="30" max="30" width="12.5703125" style="52" bestFit="1" customWidth="1"/>
    <col min="31" max="33" width="14.42578125" style="52"/>
    <col min="34" max="34" width="14.42578125" style="103"/>
    <col min="35" max="36" width="14.42578125" style="52"/>
    <col min="37" max="37" width="4.28515625" style="52" hidden="1" customWidth="1"/>
    <col min="38" max="38" width="14.42578125" style="52"/>
    <col min="39" max="39" width="4.28515625" style="52" hidden="1" customWidth="1"/>
    <col min="40" max="40" width="14.42578125" style="52"/>
    <col min="41" max="41" width="12.5703125" style="52" customWidth="1"/>
    <col min="42" max="42" width="17.5703125" style="52" bestFit="1" customWidth="1"/>
    <col min="43" max="43" width="14.42578125" style="52"/>
    <col min="44" max="44" width="14.42578125" style="53"/>
    <col min="45" max="45" width="14.42578125" style="2"/>
    <col min="46" max="46" width="12.140625" style="52" bestFit="1" customWidth="1"/>
    <col min="47" max="16384" width="14.42578125" style="52"/>
  </cols>
  <sheetData>
    <row r="1" spans="1:48" ht="61.5" customHeight="1" thickBot="1" x14ac:dyDescent="0.3">
      <c r="A1" s="129" t="s">
        <v>42</v>
      </c>
      <c r="B1" s="130" t="s">
        <v>6</v>
      </c>
      <c r="C1" s="131" t="s">
        <v>12</v>
      </c>
      <c r="D1" s="189" t="s">
        <v>97</v>
      </c>
      <c r="E1" s="132" t="s">
        <v>44</v>
      </c>
      <c r="F1" s="133" t="s">
        <v>45</v>
      </c>
      <c r="G1" s="134" t="s">
        <v>46</v>
      </c>
      <c r="H1" s="135" t="s">
        <v>47</v>
      </c>
      <c r="I1" s="135" t="s">
        <v>48</v>
      </c>
      <c r="J1" s="136" t="s">
        <v>9</v>
      </c>
      <c r="K1" s="137" t="s">
        <v>49</v>
      </c>
      <c r="L1" s="138" t="s">
        <v>50</v>
      </c>
      <c r="M1" s="137" t="s">
        <v>51</v>
      </c>
      <c r="N1" s="101"/>
      <c r="O1" s="82" t="s">
        <v>13</v>
      </c>
      <c r="P1" s="116" t="s">
        <v>14</v>
      </c>
      <c r="Q1" s="98" t="s">
        <v>15</v>
      </c>
      <c r="R1" s="83" t="s">
        <v>16</v>
      </c>
      <c r="S1" s="83" t="s">
        <v>17</v>
      </c>
      <c r="T1" s="84" t="s">
        <v>9</v>
      </c>
      <c r="U1" s="85" t="s">
        <v>18</v>
      </c>
      <c r="V1" s="86" t="s">
        <v>19</v>
      </c>
      <c r="W1" s="85" t="s">
        <v>20</v>
      </c>
      <c r="X1" s="101"/>
      <c r="Y1" s="88" t="s">
        <v>21</v>
      </c>
      <c r="Z1" s="90" t="s">
        <v>22</v>
      </c>
      <c r="AA1" s="115" t="s">
        <v>23</v>
      </c>
      <c r="AB1" s="89" t="s">
        <v>24</v>
      </c>
      <c r="AC1" s="89" t="s">
        <v>25</v>
      </c>
      <c r="AD1" s="89" t="s">
        <v>9</v>
      </c>
      <c r="AE1" s="89" t="s">
        <v>26</v>
      </c>
      <c r="AF1" s="89" t="s">
        <v>27</v>
      </c>
      <c r="AG1" s="90" t="s">
        <v>28</v>
      </c>
      <c r="AH1" s="101"/>
      <c r="AI1" s="104" t="s">
        <v>29</v>
      </c>
      <c r="AJ1" s="106" t="s">
        <v>30</v>
      </c>
      <c r="AK1" s="162"/>
      <c r="AL1" s="108" t="s">
        <v>31</v>
      </c>
      <c r="AM1" s="108"/>
      <c r="AN1" s="105" t="s">
        <v>32</v>
      </c>
      <c r="AO1" s="105" t="s">
        <v>33</v>
      </c>
      <c r="AP1" s="107" t="s">
        <v>9</v>
      </c>
      <c r="AQ1" s="110" t="s">
        <v>34</v>
      </c>
      <c r="AR1" s="110" t="s">
        <v>35</v>
      </c>
      <c r="AS1" s="109" t="s">
        <v>36</v>
      </c>
      <c r="AU1" s="164" t="s">
        <v>52</v>
      </c>
    </row>
    <row r="2" spans="1:48" ht="15.75" x14ac:dyDescent="0.25">
      <c r="A2" s="139">
        <f>'Données compet'!A3</f>
        <v>1</v>
      </c>
      <c r="B2" s="140" t="str">
        <f>IF((VLOOKUP(A2,'Données compet'!$A:$BG,2,FALSE))=0,"",(VLOOKUP(A2,'Données compet'!$A:$BG,2,FALSE)))</f>
        <v>KATJAWAN</v>
      </c>
      <c r="C2" s="141" t="str">
        <f>IF((VLOOKUP(A2,'Données compet'!$A:$BG,3,FALSE))=0,"",(VLOOKUP(A2,'Données compet'!$A:$BG,3,FALSE)))</f>
        <v>MODJI</v>
      </c>
      <c r="D2" s="141">
        <f>IF((VLOOKUP(A2,'Données compet'!$A:$BG,4,FALSE))=0,"",(VLOOKUP(A2,'Données compet'!$A:$BG,4,FALSE)))</f>
        <v>3</v>
      </c>
      <c r="E2" s="142">
        <f>IF(A2="","",IF((VLOOKUP(A2,'Données compet'!$A:$BG,17,FALSE))=0,0,(VLOOKUP(A2,'Données compet'!$A:$BG,17,FALSE))))</f>
        <v>85</v>
      </c>
      <c r="F2" s="143">
        <f>IF(A2="","",IF((VLOOKUP(A2,'Données compet'!$A:$BG,5,FALSE))=0,0,(VLOOKUP(A2,'Données compet'!$A:$BG,5,FALSE))))</f>
        <v>1</v>
      </c>
      <c r="G2" s="144">
        <f>IF(A2="","",IF((VLOOKUP(A2,'Données compet'!$A:$BG,6,FALSE))=0,0,(VLOOKUP(A2,'Données compet'!$A:$BG,6,FALSE))))</f>
        <v>2</v>
      </c>
      <c r="H2" s="145">
        <f>IF(A2="","",IF((VLOOKUP(A2,'Données compet'!$A:$BG,7,FALSE))=0,0,(VLOOKUP(A2,'Données compet'!$A:$BG,7,FALSE))))</f>
        <v>4</v>
      </c>
      <c r="I2" s="145">
        <f>IF(A2="","",IF((VLOOKUP(A2,'Données compet'!$A:$BG,8,FALSE))=0,0,(VLOOKUP(A2,'Données compet'!$A:$BG,8,FALSE))))</f>
        <v>2</v>
      </c>
      <c r="J2" s="74">
        <f t="shared" ref="J2:J13" si="0">IF(F2="NC","",VALUE(CONCATENATE(E2,F2,G2,H2,I2)))</f>
        <v>851242</v>
      </c>
      <c r="K2" s="146">
        <f t="shared" ref="K2:K8" si="1">IF(F2="NC","NC",RANK(J2,$J$2:$J$36,))</f>
        <v>8</v>
      </c>
      <c r="L2" s="147"/>
      <c r="M2" s="148">
        <f>IF(L2="",K2,L2)</f>
        <v>8</v>
      </c>
      <c r="N2" s="102"/>
      <c r="O2" s="69">
        <f>IF(A2="",0,IF((VLOOKUP(A2,'Données compet'!$A:$BG,31,FALSE))=0,0,(VLOOKUP(A2,'Données compet'!$A:$BG,31,FALSE))))</f>
        <v>92</v>
      </c>
      <c r="P2" s="112">
        <f>IF(A2="","",IF((VLOOKUP(A2,'Données compet'!$A:$BG,19,FALSE))=0,0,(VLOOKUP(A2,'Données compet'!$A:$BG,19,FALSE))))</f>
        <v>0</v>
      </c>
      <c r="Q2" s="99">
        <f>IF(A2="","",IF((VLOOKUP(A2,'Données compet'!$A:$BG,20,FALSE))=0,0,(VLOOKUP(A2,'Données compet'!$A:$BG,20,FALSE))))</f>
        <v>4</v>
      </c>
      <c r="R2" s="70">
        <f>IF(A2="","",IF((VLOOKUP(A2,'Données compet'!$A:$BG,21,FALSE))=0,0,(VLOOKUP(A2,'Données compet'!$A:$BG,21,FALSE))))</f>
        <v>4</v>
      </c>
      <c r="S2" s="70">
        <f>IF(A2="","",IF((VLOOKUP(A2,'Données compet'!$A:$BG,22,FALSE))=0,0,(VLOOKUP(A2,'Données compet'!$A:$BG,22,FALSE))))</f>
        <v>2</v>
      </c>
      <c r="T2" s="74">
        <f>IF(P2="NC","",VALUE(CONCATENATE(O2,P2,Q2,R2,S2)))</f>
        <v>920442</v>
      </c>
      <c r="U2" s="146">
        <f t="shared" ref="U2:U8" si="2">IF(P2="NC","NC",RANK(T2,$T$1:$T$35,))</f>
        <v>8</v>
      </c>
      <c r="V2" s="79"/>
      <c r="W2" s="71">
        <f>IF(V2="",U2,V2)</f>
        <v>8</v>
      </c>
      <c r="X2" s="102"/>
      <c r="Y2" s="61">
        <f>IF(A2="","",IF((VLOOKUP(A2,'Données compet'!$A:$BG,45,FALSE))=0,0,(VLOOKUP(A2,'Données compet'!$A:$BG,45,FALSE))))</f>
        <v>93</v>
      </c>
      <c r="Z2" s="113">
        <f>IF(A2="","",IF((VLOOKUP(A2,'Données compet'!$A:$BG,33,FALSE))=0,0,(VLOOKUP(A2,'Données compet'!$A:$BG,33,FALSE))))</f>
        <v>1</v>
      </c>
      <c r="AA2" s="87">
        <f>IF(A2="","",IF((VLOOKUP(A2,'Données compet'!$A:$BG,34,FALSE))=0,0,(VLOOKUP(A2,'Données compet'!$A:$BG,34,FALSE))))</f>
        <v>5</v>
      </c>
      <c r="AB2" s="60">
        <f>IF(A2="","",IF((VLOOKUP(A2,'Données compet'!$A:$BG,35,FALSE))=0,0,(VLOOKUP(A2,'Données compet'!$A:$BG,35,FALSE))))</f>
        <v>3</v>
      </c>
      <c r="AC2" s="60">
        <f>IF(A2="","",IF((VLOOKUP(A2,'Données compet'!$A:$BG,36,FALSE))=0,0,(VLOOKUP(A2,'Données compet'!$A:$BG,36,FALSE))))</f>
        <v>2</v>
      </c>
      <c r="AD2" s="74">
        <f>IF(Z2="NC","",VALUE(CONCATENATE(Y2,Z2,AA2,AB2,AC2)))</f>
        <v>931532</v>
      </c>
      <c r="AE2" s="146">
        <f>IF(Z2="NC","NC",RANK(AD2,$AD$1:$AD$35,))</f>
        <v>7</v>
      </c>
      <c r="AF2" s="79"/>
      <c r="AG2" s="71">
        <f>IF(AF2="",AE2,AF2)</f>
        <v>7</v>
      </c>
      <c r="AH2" s="102"/>
      <c r="AI2" s="142">
        <f>IF(D2&lt;3,"",(E2+O2+Y2))</f>
        <v>270</v>
      </c>
      <c r="AJ2" s="143">
        <f>IF(D2&lt;3,"",(F2+P2+Z2))</f>
        <v>2</v>
      </c>
      <c r="AK2" s="193" t="str">
        <f>+IF((AJ2&lt;10),CONCATENATE(0,AJ2),AJ2)</f>
        <v>02</v>
      </c>
      <c r="AL2" s="144">
        <f>IF(D2&lt;3,"",G2+Q2+AA2)</f>
        <v>11</v>
      </c>
      <c r="AM2" s="144">
        <f>IF(AL2&lt;10,0&amp;AL2,AL2)</f>
        <v>11</v>
      </c>
      <c r="AN2" s="145">
        <f>IF(D2&lt;3,"",H2+R2+AB2)</f>
        <v>11</v>
      </c>
      <c r="AO2" s="145">
        <f>IF(D2&lt;3,"",(I2+S2+AC2))</f>
        <v>6</v>
      </c>
      <c r="AP2" s="194" t="str">
        <f>AI2&amp;AK2&amp;AM2</f>
        <v>2700211</v>
      </c>
      <c r="AQ2" s="146">
        <v>6</v>
      </c>
      <c r="AR2" s="195"/>
      <c r="AS2" s="148">
        <f>IF(AR2="",AQ2,AR2)</f>
        <v>6</v>
      </c>
      <c r="AT2" s="166" t="str">
        <f>AI2&amp;AK2&amp;AM2</f>
        <v>2700211</v>
      </c>
      <c r="AU2" s="165">
        <f>AL2+AN2+AO2</f>
        <v>28</v>
      </c>
    </row>
    <row r="3" spans="1:48" ht="15.75" x14ac:dyDescent="0.25">
      <c r="A3" s="64">
        <f>'Données compet'!A4</f>
        <v>2</v>
      </c>
      <c r="B3" s="49" t="str">
        <f>IF((VLOOKUP(A3,'Données compet'!$A:$BG,2,FALSE))=0,"",(VLOOKUP(A3,'Données compet'!$A:$BG,2,FALSE)))</f>
        <v>SANITA</v>
      </c>
      <c r="C3" s="65" t="str">
        <f>IF((VLOOKUP(A3,'Données compet'!$A:$BG,3,FALSE))=0,"",(VLOOKUP(A3,'Données compet'!$A:$BG,3,FALSE)))</f>
        <v>ROGER</v>
      </c>
      <c r="D3" s="65">
        <f>IF((VLOOKUP(A3,'Données compet'!$A:$BG,4,FALSE))=0,"",(VLOOKUP(A3,'Données compet'!$A:$BG,4,FALSE)))</f>
        <v>3</v>
      </c>
      <c r="E3" s="61">
        <f>IF(A3="","",IF((VLOOKUP(A3,'Données compet'!$A:$BG,17,FALSE))=0,0,(VLOOKUP(A3,'Données compet'!$A:$BG,17,FALSE))))</f>
        <v>89</v>
      </c>
      <c r="F3" s="113">
        <f>IF(A3="","",IF((VLOOKUP(A3,'Données compet'!$A:$BG,5,FALSE))=0,0,(VLOOKUP(A3,'Données compet'!$A:$BG,5,FALSE))))</f>
        <v>0</v>
      </c>
      <c r="G3" s="87">
        <f>IF(A3="","",IF((VLOOKUP(A3,'Données compet'!$A:$BG,6,FALSE))=0,0,(VLOOKUP(A3,'Données compet'!$A:$BG,6,FALSE))))</f>
        <v>3</v>
      </c>
      <c r="H3" s="60">
        <f>IF(A3="","",IF((VLOOKUP(A3,'Données compet'!$A:$BG,7,FALSE))=0,0,(VLOOKUP(A3,'Données compet'!$A:$BG,7,FALSE))))</f>
        <v>5</v>
      </c>
      <c r="I3" s="60">
        <f>IF(A3="","",IF((VLOOKUP(A3,'Données compet'!$A:$BG,8,FALSE))=0,0,(VLOOKUP(A3,'Données compet'!$A:$BG,8,FALSE))))</f>
        <v>1</v>
      </c>
      <c r="J3" s="74">
        <f t="shared" si="0"/>
        <v>890351</v>
      </c>
      <c r="K3" s="77">
        <f t="shared" si="1"/>
        <v>6</v>
      </c>
      <c r="L3" s="80"/>
      <c r="M3" s="72">
        <f t="shared" ref="M3:M13" si="3">IF(L3="",K3,L3)</f>
        <v>6</v>
      </c>
      <c r="N3" s="102"/>
      <c r="O3" s="69">
        <f>IF(A3="","",IF((VLOOKUP(A3,'Données compet'!$A:$BG,31,FALSE))=0,0,(VLOOKUP(A3,'Données compet'!$A:$BG,31,FALSE))))</f>
        <v>95</v>
      </c>
      <c r="P3" s="112">
        <f>IF(A3="","",IF((VLOOKUP(A3,'Données compet'!$A:$BG,19,FALSE))=0,0,(VLOOKUP(A3,'Données compet'!$A:$BG,19,FALSE))))</f>
        <v>1</v>
      </c>
      <c r="Q3" s="99">
        <f>IF(A3="","",IF((VLOOKUP(A3,'Données compet'!$A:$BG,20,FALSE))=0,0,(VLOOKUP(A3,'Données compet'!$A:$BG,20,FALSE))))</f>
        <v>5</v>
      </c>
      <c r="R3" s="70">
        <f>IF(A3="","",IF((VLOOKUP(A3,'Données compet'!$A:$BG,21,FALSE))=0,0,(VLOOKUP(A3,'Données compet'!$A:$BG,21,FALSE))))</f>
        <v>5</v>
      </c>
      <c r="S3" s="70">
        <f>IF(A3="","",IF((VLOOKUP(A3,'Données compet'!$A:$BG,22,FALSE))=0,0,(VLOOKUP(A3,'Données compet'!$A:$BG,22,FALSE))))</f>
        <v>0</v>
      </c>
      <c r="T3" s="74">
        <f t="shared" ref="T3:T13" si="4">IF(P3="NC","",VALUE(CONCATENATE(O3,P3,Q3,R3,S3)))</f>
        <v>951550</v>
      </c>
      <c r="U3" s="76">
        <f t="shared" si="2"/>
        <v>7</v>
      </c>
      <c r="V3" s="79"/>
      <c r="W3" s="71">
        <f t="shared" ref="W3:W13" si="5">IF(V3="",U3,V3)</f>
        <v>7</v>
      </c>
      <c r="X3" s="102"/>
      <c r="Y3" s="61">
        <f>IF(A3="","",IF((VLOOKUP(A3,'Données compet'!$A:$BG,45,FALSE))=0,0,(VLOOKUP(A3,'Données compet'!$A:$BG,45,FALSE))))</f>
        <v>94</v>
      </c>
      <c r="Z3" s="113">
        <f>IF(A3="","",IF((VLOOKUP(A3,'Données compet'!$A:$BG,33,FALSE))=0,0,(VLOOKUP(A3,'Données compet'!$A:$BG,33,FALSE))))</f>
        <v>0</v>
      </c>
      <c r="AA3" s="87">
        <f>IF(A3="","",IF((VLOOKUP(A3,'Données compet'!$A:$BG,34,FALSE))=0,0,(VLOOKUP(A3,'Données compet'!$A:$BG,34,FALSE))))</f>
        <v>5</v>
      </c>
      <c r="AB3" s="60">
        <f>IF(A3="","",IF((VLOOKUP(A3,'Données compet'!$A:$BG,35,FALSE))=0,0,(VLOOKUP(A3,'Données compet'!$A:$BG,35,FALSE))))</f>
        <v>4</v>
      </c>
      <c r="AC3" s="60">
        <f>IF(A3="","",IF((VLOOKUP(A3,'Données compet'!$A:$BG,36,FALSE))=0,0,(VLOOKUP(A3,'Données compet'!$A:$BG,36,FALSE))))</f>
        <v>1</v>
      </c>
      <c r="AD3" s="74">
        <f t="shared" ref="AD3:AD13" si="6">IF(Z3="NC","",VALUE(CONCATENATE(Y3,Z3,AA3,AB3,AC3)))</f>
        <v>940541</v>
      </c>
      <c r="AE3" s="76">
        <f t="shared" ref="AE3:AE13" si="7">IF(Z3="NC","NC",RANK(AD3,$AD$1:$AD$35,))</f>
        <v>6</v>
      </c>
      <c r="AF3" s="79"/>
      <c r="AG3" s="71">
        <f t="shared" ref="AG3:AG13" si="8">IF(AF3="",AE3,AF3)</f>
        <v>6</v>
      </c>
      <c r="AH3" s="102"/>
      <c r="AI3" s="69">
        <f t="shared" ref="AI3:AI13" si="9">IF(D3&lt;3,"",(E3+O3+Y3))</f>
        <v>278</v>
      </c>
      <c r="AJ3" s="112">
        <f t="shared" ref="AJ3:AJ13" si="10">IF(D3&lt;3,"",(F3+P3+Z3))</f>
        <v>1</v>
      </c>
      <c r="AK3" s="163" t="str">
        <f t="shared" ref="AK3:AK36" si="11">+IF((AJ3&lt;10),CONCATENATE(0,AJ3),AJ3)</f>
        <v>01</v>
      </c>
      <c r="AL3" s="99">
        <f t="shared" ref="AL3:AL13" si="12">IF(D3&lt;3,"",G3+Q3+AA3)</f>
        <v>13</v>
      </c>
      <c r="AM3" s="99">
        <f t="shared" ref="AM3:AM13" si="13">IF(AL3&lt;10,0&amp;AL3,AL3)</f>
        <v>13</v>
      </c>
      <c r="AN3" s="70">
        <f t="shared" ref="AN3:AN13" si="14">IF(D3&lt;3,"",H3+R3+AB3)</f>
        <v>14</v>
      </c>
      <c r="AO3" s="70">
        <f t="shared" ref="AO3:AO13" si="15">IF(D3&lt;3,"",(I3+S3+AC3))</f>
        <v>2</v>
      </c>
      <c r="AP3" s="192" t="str">
        <f t="shared" ref="AP3:AP13" si="16">AI3&amp;AK3&amp;AM3</f>
        <v>2780113</v>
      </c>
      <c r="AQ3" s="76">
        <v>5</v>
      </c>
      <c r="AR3" s="75"/>
      <c r="AS3" s="71">
        <f t="shared" ref="AS3:AS13" si="17">IF(AR3="",AQ3,AR3)</f>
        <v>5</v>
      </c>
      <c r="AT3" s="166" t="str">
        <f t="shared" ref="AT3:AT13" si="18">AI3&amp;AK3&amp;AM3</f>
        <v>2780113</v>
      </c>
      <c r="AU3" s="165">
        <f t="shared" ref="AU3:AU14" si="19">AL3+AN3+AO3</f>
        <v>29</v>
      </c>
    </row>
    <row r="4" spans="1:48" ht="15.75" x14ac:dyDescent="0.25">
      <c r="A4" s="64">
        <f>'Données compet'!A5</f>
        <v>3</v>
      </c>
      <c r="B4" s="49" t="str">
        <f>IF((VLOOKUP(A4,'Données compet'!$A:$BG,2,FALSE))=0,"",(VLOOKUP(A4,'Données compet'!$A:$BG,2,FALSE)))</f>
        <v>LINIER</v>
      </c>
      <c r="C4" s="65" t="str">
        <f>IF((VLOOKUP(A4,'Données compet'!$A:$BG,3,FALSE))=0,"",(VLOOKUP(A4,'Données compet'!$A:$BG,3,FALSE)))</f>
        <v>ANDRE</v>
      </c>
      <c r="D4" s="65">
        <f>IF((VLOOKUP(A4,'Données compet'!$A:$BG,4,FALSE))=0,"",(VLOOKUP(A4,'Données compet'!$A:$BG,4,FALSE)))</f>
        <v>2</v>
      </c>
      <c r="E4" s="61">
        <f>IF(A4="","",IF((VLOOKUP(A4,'Données compet'!$A:$BG,17,FALSE))=0,0,(VLOOKUP(A4,'Données compet'!$A:$BG,17,FALSE))))</f>
        <v>95</v>
      </c>
      <c r="F4" s="113">
        <f>IF(A4="","",IF((VLOOKUP(A4,'Données compet'!$A:$BG,5,FALSE))=0,0,(VLOOKUP(A4,'Données compet'!$A:$BG,5,FALSE))))</f>
        <v>1</v>
      </c>
      <c r="G4" s="87">
        <f>IF(A4="","",IF((VLOOKUP(A4,'Données compet'!$A:$BG,6,FALSE))=0,0,(VLOOKUP(A4,'Données compet'!$A:$BG,6,FALSE))))</f>
        <v>7</v>
      </c>
      <c r="H4" s="60">
        <f>IF(A4="","",IF((VLOOKUP(A4,'Données compet'!$A:$BG,7,FALSE))=0,0,(VLOOKUP(A4,'Données compet'!$A:$BG,7,FALSE))))</f>
        <v>1</v>
      </c>
      <c r="I4" s="60">
        <f>IF(A4="","",IF((VLOOKUP(A4,'Données compet'!$A:$BG,8,FALSE))=0,0,(VLOOKUP(A4,'Données compet'!$A:$BG,8,FALSE))))</f>
        <v>2</v>
      </c>
      <c r="J4" s="74">
        <f t="shared" si="0"/>
        <v>951712</v>
      </c>
      <c r="K4" s="77">
        <f t="shared" si="1"/>
        <v>1</v>
      </c>
      <c r="L4" s="80"/>
      <c r="M4" s="72">
        <f t="shared" si="3"/>
        <v>1</v>
      </c>
      <c r="N4" s="102"/>
      <c r="O4" s="69">
        <f>IF(A4="","",IF((VLOOKUP(A4,'Données compet'!$A:$BG,31,FALSE))=0,0,(VLOOKUP(A4,'Données compet'!$A:$BG,31,FALSE))))</f>
        <v>0</v>
      </c>
      <c r="P4" s="112" t="str">
        <f>IF(A4="","",IF((VLOOKUP(A4,'Données compet'!$A:$BG,19,FALSE))=0,0,(VLOOKUP(A4,'Données compet'!$A:$BG,19,FALSE))))</f>
        <v>NC</v>
      </c>
      <c r="Q4" s="99">
        <f>IF(A4="","",IF((VLOOKUP(A4,'Données compet'!$A:$BG,20,FALSE))=0,0,(VLOOKUP(A4,'Données compet'!$A:$BG,20,FALSE))))</f>
        <v>0</v>
      </c>
      <c r="R4" s="70">
        <f>IF(A4="","",IF((VLOOKUP(A4,'Données compet'!$A:$BG,21,FALSE))=0,0,(VLOOKUP(A4,'Données compet'!$A:$BG,21,FALSE))))</f>
        <v>0</v>
      </c>
      <c r="S4" s="70">
        <f>IF(A4="","",IF((VLOOKUP(A4,'Données compet'!$A:$BG,22,FALSE))=0,0,(VLOOKUP(A4,'Données compet'!$A:$BG,22,FALSE))))</f>
        <v>0</v>
      </c>
      <c r="T4" s="74" t="str">
        <f t="shared" si="4"/>
        <v/>
      </c>
      <c r="U4" s="76" t="str">
        <f t="shared" si="2"/>
        <v>NC</v>
      </c>
      <c r="V4" s="79"/>
      <c r="W4" s="71" t="str">
        <f t="shared" si="5"/>
        <v>NC</v>
      </c>
      <c r="X4" s="102"/>
      <c r="Y4" s="61">
        <f>IF(A4="","",IF((VLOOKUP(A4,'Données compet'!$A:$BG,45,FALSE))=0,0,(VLOOKUP(A4,'Données compet'!$A:$BG,45,FALSE))))</f>
        <v>99</v>
      </c>
      <c r="Z4" s="113">
        <f>IF(A4="","",IF((VLOOKUP(A4,'Données compet'!$A:$BG,33,FALSE))=0,0,(VLOOKUP(A4,'Données compet'!$A:$BG,33,FALSE))))</f>
        <v>1</v>
      </c>
      <c r="AA4" s="87">
        <f>IF(A4="","",IF((VLOOKUP(A4,'Données compet'!$A:$BG,34,FALSE))=0,0,(VLOOKUP(A4,'Données compet'!$A:$BG,34,FALSE))))</f>
        <v>9</v>
      </c>
      <c r="AB4" s="60">
        <f>IF(A4="","",IF((VLOOKUP(A4,'Données compet'!$A:$BG,35,FALSE))=0,0,(VLOOKUP(A4,'Données compet'!$A:$BG,35,FALSE))))</f>
        <v>1</v>
      </c>
      <c r="AC4" s="60">
        <f>IF(A4="","",IF((VLOOKUP(A4,'Données compet'!$A:$BG,36,FALSE))=0,0,(VLOOKUP(A4,'Données compet'!$A:$BG,36,FALSE))))</f>
        <v>0</v>
      </c>
      <c r="AD4" s="74">
        <f t="shared" si="6"/>
        <v>991910</v>
      </c>
      <c r="AE4" s="76">
        <f t="shared" si="7"/>
        <v>2</v>
      </c>
      <c r="AF4" s="79"/>
      <c r="AG4" s="71">
        <f t="shared" si="8"/>
        <v>2</v>
      </c>
      <c r="AH4" s="102"/>
      <c r="AI4" s="69" t="str">
        <f t="shared" si="9"/>
        <v/>
      </c>
      <c r="AJ4" s="112" t="str">
        <f t="shared" si="10"/>
        <v/>
      </c>
      <c r="AK4" s="163" t="str">
        <f t="shared" si="11"/>
        <v/>
      </c>
      <c r="AL4" s="99" t="str">
        <f t="shared" si="12"/>
        <v/>
      </c>
      <c r="AM4" s="99" t="str">
        <f t="shared" si="13"/>
        <v/>
      </c>
      <c r="AN4" s="70" t="str">
        <f t="shared" si="14"/>
        <v/>
      </c>
      <c r="AO4" s="70" t="str">
        <f t="shared" si="15"/>
        <v/>
      </c>
      <c r="AP4" s="192" t="str">
        <f t="shared" si="16"/>
        <v/>
      </c>
      <c r="AQ4" s="76" t="str">
        <f t="shared" ref="AQ4:AQ9" si="20">IF(D4&lt;3,"NC",RANK(AP4,$AP$2:$AP$13,))</f>
        <v>NC</v>
      </c>
      <c r="AR4" s="75"/>
      <c r="AS4" s="71" t="str">
        <f t="shared" si="17"/>
        <v>NC</v>
      </c>
      <c r="AT4" s="166" t="str">
        <f t="shared" si="18"/>
        <v/>
      </c>
      <c r="AU4" s="165" t="e">
        <f t="shared" si="19"/>
        <v>#VALUE!</v>
      </c>
    </row>
    <row r="5" spans="1:48" ht="15.75" x14ac:dyDescent="0.25">
      <c r="A5" s="64">
        <f>'Données compet'!A6</f>
        <v>4</v>
      </c>
      <c r="B5" s="49" t="str">
        <f>IF((VLOOKUP(A5,'Données compet'!$A:$BG,2,FALSE))=0,"",(VLOOKUP(A5,'Données compet'!$A:$BG,2,FALSE)))</f>
        <v>JAHJA</v>
      </c>
      <c r="C5" s="65" t="str">
        <f>IF((VLOOKUP(A5,'Données compet'!$A:$BG,3,FALSE))=0,"",(VLOOKUP(A5,'Données compet'!$A:$BG,3,FALSE)))</f>
        <v>CHRISTIAN</v>
      </c>
      <c r="D5" s="65">
        <f>IF((VLOOKUP(A5,'Données compet'!$A:$BG,4,FALSE))=0,"",(VLOOKUP(A5,'Données compet'!$A:$BG,4,FALSE)))</f>
        <v>3</v>
      </c>
      <c r="E5" s="61">
        <f>IF(A5="","",IF((VLOOKUP(A5,'Données compet'!$A:$BG,17,FALSE))=0,0,(VLOOKUP(A5,'Données compet'!$A:$BG,17,FALSE))))</f>
        <v>82</v>
      </c>
      <c r="F5" s="113">
        <f>IF(A5="","",IF((VLOOKUP(A5,'Données compet'!$A:$BG,5,FALSE))=0,0,(VLOOKUP(A5,'Données compet'!$A:$BG,5,FALSE))))</f>
        <v>0</v>
      </c>
      <c r="G5" s="87">
        <f>IF(A5="","",IF((VLOOKUP(A5,'Données compet'!$A:$BG,6,FALSE))=0,0,(VLOOKUP(A5,'Données compet'!$A:$BG,6,FALSE))))</f>
        <v>0</v>
      </c>
      <c r="H5" s="60">
        <f>IF(A5="","",IF((VLOOKUP(A5,'Données compet'!$A:$BG,7,FALSE))=0,0,(VLOOKUP(A5,'Données compet'!$A:$BG,7,FALSE))))</f>
        <v>4</v>
      </c>
      <c r="I5" s="60">
        <f>IF(A5="","",IF((VLOOKUP(A5,'Données compet'!$A:$BG,8,FALSE))=0,0,(VLOOKUP(A5,'Données compet'!$A:$BG,8,FALSE))))</f>
        <v>4</v>
      </c>
      <c r="J5" s="74">
        <f t="shared" si="0"/>
        <v>820044</v>
      </c>
      <c r="K5" s="77">
        <f t="shared" si="1"/>
        <v>10</v>
      </c>
      <c r="L5" s="80"/>
      <c r="M5" s="72">
        <f t="shared" si="3"/>
        <v>10</v>
      </c>
      <c r="N5" s="102"/>
      <c r="O5" s="69">
        <f>IF(A5="","",IF((VLOOKUP(A5,'Données compet'!$A:$BG,31,FALSE))=0,0,(VLOOKUP(A5,'Données compet'!$A:$BG,31,FALSE))))</f>
        <v>87</v>
      </c>
      <c r="P5" s="112">
        <f>IF(A5="","",IF((VLOOKUP(A5,'Données compet'!$A:$BG,19,FALSE))=0,0,(VLOOKUP(A5,'Données compet'!$A:$BG,19,FALSE))))</f>
        <v>2</v>
      </c>
      <c r="Q5" s="99">
        <f>IF(A5="","",IF((VLOOKUP(A5,'Données compet'!$A:$BG,20,FALSE))=0,0,(VLOOKUP(A5,'Données compet'!$A:$BG,20,FALSE))))</f>
        <v>4</v>
      </c>
      <c r="R5" s="70">
        <f>IF(A5="","",IF((VLOOKUP(A5,'Données compet'!$A:$BG,21,FALSE))=0,0,(VLOOKUP(A5,'Données compet'!$A:$BG,21,FALSE))))</f>
        <v>2</v>
      </c>
      <c r="S5" s="70">
        <f>IF(A5="","",IF((VLOOKUP(A5,'Données compet'!$A:$BG,22,FALSE))=0,0,(VLOOKUP(A5,'Données compet'!$A:$BG,22,FALSE))))</f>
        <v>3</v>
      </c>
      <c r="T5" s="74">
        <f t="shared" si="4"/>
        <v>872423</v>
      </c>
      <c r="U5" s="76">
        <f t="shared" si="2"/>
        <v>10</v>
      </c>
      <c r="V5" s="79"/>
      <c r="W5" s="71">
        <f t="shared" si="5"/>
        <v>10</v>
      </c>
      <c r="X5" s="102"/>
      <c r="Y5" s="61">
        <f>IF(A5="","",IF((VLOOKUP(A5,'Données compet'!$A:$BG,45,FALSE))=0,0,(VLOOKUP(A5,'Données compet'!$A:$BG,45,FALSE))))</f>
        <v>84</v>
      </c>
      <c r="Z5" s="113">
        <f>IF(A5="","",IF((VLOOKUP(A5,'Données compet'!$A:$BG,33,FALSE))=0,0,(VLOOKUP(A5,'Données compet'!$A:$BG,33,FALSE))))</f>
        <v>0</v>
      </c>
      <c r="AA5" s="87">
        <f>IF(A5="","",IF((VLOOKUP(A5,'Données compet'!$A:$BG,34,FALSE))=0,0,(VLOOKUP(A5,'Données compet'!$A:$BG,34,FALSE))))</f>
        <v>4</v>
      </c>
      <c r="AB5" s="60">
        <f>IF(A5="","",IF((VLOOKUP(A5,'Données compet'!$A:$BG,35,FALSE))=0,0,(VLOOKUP(A5,'Données compet'!$A:$BG,35,FALSE))))</f>
        <v>1</v>
      </c>
      <c r="AC5" s="60">
        <f>IF(A5="","",IF((VLOOKUP(A5,'Données compet'!$A:$BG,36,FALSE))=0,0,(VLOOKUP(A5,'Données compet'!$A:$BG,36,FALSE))))</f>
        <v>2</v>
      </c>
      <c r="AD5" s="74">
        <f t="shared" si="6"/>
        <v>840412</v>
      </c>
      <c r="AE5" s="76">
        <f t="shared" si="7"/>
        <v>11</v>
      </c>
      <c r="AF5" s="79"/>
      <c r="AG5" s="71">
        <f t="shared" si="8"/>
        <v>11</v>
      </c>
      <c r="AH5" s="102"/>
      <c r="AI5" s="69">
        <f t="shared" si="9"/>
        <v>253</v>
      </c>
      <c r="AJ5" s="112">
        <f t="shared" si="10"/>
        <v>2</v>
      </c>
      <c r="AK5" s="163" t="str">
        <f t="shared" si="11"/>
        <v>02</v>
      </c>
      <c r="AL5" s="99">
        <f t="shared" si="12"/>
        <v>8</v>
      </c>
      <c r="AM5" s="99" t="str">
        <f t="shared" si="13"/>
        <v>08</v>
      </c>
      <c r="AN5" s="70">
        <f t="shared" si="14"/>
        <v>7</v>
      </c>
      <c r="AO5" s="70">
        <f t="shared" si="15"/>
        <v>9</v>
      </c>
      <c r="AP5" s="192" t="str">
        <f t="shared" si="16"/>
        <v>2530208</v>
      </c>
      <c r="AQ5" s="76">
        <v>9</v>
      </c>
      <c r="AR5" s="75"/>
      <c r="AS5" s="71">
        <f t="shared" si="17"/>
        <v>9</v>
      </c>
      <c r="AT5" s="166" t="str">
        <f t="shared" si="18"/>
        <v>2530208</v>
      </c>
      <c r="AU5" s="165">
        <f t="shared" si="19"/>
        <v>24</v>
      </c>
    </row>
    <row r="6" spans="1:48" ht="15.75" x14ac:dyDescent="0.25">
      <c r="A6" s="64">
        <f>'Données compet'!A7</f>
        <v>5</v>
      </c>
      <c r="B6" s="49" t="str">
        <f>IF((VLOOKUP(A6,'Données compet'!$A:$BG,2,FALSE))=0,"",(VLOOKUP(A6,'Données compet'!$A:$BG,2,FALSE)))</f>
        <v>JOOP</v>
      </c>
      <c r="C6" s="65" t="str">
        <f>IF((VLOOKUP(A6,'Données compet'!$A:$BG,3,FALSE))=0,"",(VLOOKUP(A6,'Données compet'!$A:$BG,3,FALSE)))</f>
        <v>ALAN</v>
      </c>
      <c r="D6" s="65">
        <f>IF((VLOOKUP(A6,'Données compet'!$A:$BG,4,FALSE))=0,"",(VLOOKUP(A6,'Données compet'!$A:$BG,4,FALSE)))</f>
        <v>3</v>
      </c>
      <c r="E6" s="61">
        <f>IF(A6="","",IF((VLOOKUP(A6,'Données compet'!$A:$BG,17,FALSE))=0,0,(VLOOKUP(A6,'Données compet'!$A:$BG,17,FALSE))))</f>
        <v>93</v>
      </c>
      <c r="F6" s="113">
        <f>IF(A6="","",IF((VLOOKUP(A6,'Données compet'!$A:$BG,5,FALSE))=0,0,(VLOOKUP(A6,'Données compet'!$A:$BG,5,FALSE))))</f>
        <v>0</v>
      </c>
      <c r="G6" s="87">
        <f>IF(A6="","",IF((VLOOKUP(A6,'Données compet'!$A:$BG,6,FALSE))=0,0,(VLOOKUP(A6,'Données compet'!$A:$BG,6,FALSE))))</f>
        <v>4</v>
      </c>
      <c r="H6" s="60">
        <f>IF(A6="","",IF((VLOOKUP(A6,'Données compet'!$A:$BG,7,FALSE))=0,0,(VLOOKUP(A6,'Données compet'!$A:$BG,7,FALSE))))</f>
        <v>5</v>
      </c>
      <c r="I6" s="60">
        <f>IF(A6="","",IF((VLOOKUP(A6,'Données compet'!$A:$BG,8,FALSE))=0,0,(VLOOKUP(A6,'Données compet'!$A:$BG,8,FALSE))))</f>
        <v>1</v>
      </c>
      <c r="J6" s="74">
        <f t="shared" si="0"/>
        <v>930451</v>
      </c>
      <c r="K6" s="77">
        <f t="shared" si="1"/>
        <v>4</v>
      </c>
      <c r="L6" s="80"/>
      <c r="M6" s="72">
        <f t="shared" si="3"/>
        <v>4</v>
      </c>
      <c r="N6" s="102"/>
      <c r="O6" s="69">
        <f>IF(A6="","",IF((VLOOKUP(A6,'Données compet'!$A:$BG,31,FALSE))=0,0,(VLOOKUP(A6,'Données compet'!$A:$BG,31,FALSE))))</f>
        <v>95</v>
      </c>
      <c r="P6" s="112">
        <f>IF(A6="","",IF((VLOOKUP(A6,'Données compet'!$A:$BG,19,FALSE))=0,0,(VLOOKUP(A6,'Données compet'!$A:$BG,19,FALSE))))</f>
        <v>1</v>
      </c>
      <c r="Q6" s="99">
        <f>IF(A6="","",IF((VLOOKUP(A6,'Données compet'!$A:$BG,20,FALSE))=0,0,(VLOOKUP(A6,'Données compet'!$A:$BG,20,FALSE))))</f>
        <v>6</v>
      </c>
      <c r="R6" s="70">
        <f>IF(A6="","",IF((VLOOKUP(A6,'Données compet'!$A:$BG,21,FALSE))=0,0,(VLOOKUP(A6,'Données compet'!$A:$BG,21,FALSE))))</f>
        <v>3</v>
      </c>
      <c r="S6" s="70">
        <f>IF(A6="","",IF((VLOOKUP(A6,'Données compet'!$A:$BG,22,FALSE))=0,0,(VLOOKUP(A6,'Données compet'!$A:$BG,22,FALSE))))</f>
        <v>1</v>
      </c>
      <c r="T6" s="74">
        <f t="shared" si="4"/>
        <v>951631</v>
      </c>
      <c r="U6" s="76">
        <f t="shared" si="2"/>
        <v>6</v>
      </c>
      <c r="V6" s="79"/>
      <c r="W6" s="71">
        <f t="shared" si="5"/>
        <v>6</v>
      </c>
      <c r="X6" s="102"/>
      <c r="Y6" s="61">
        <f>IF(A6="","",IF((VLOOKUP(A6,'Données compet'!$A:$BG,45,FALSE))=0,0,(VLOOKUP(A6,'Données compet'!$A:$BG,45,FALSE))))</f>
        <v>96</v>
      </c>
      <c r="Z6" s="113">
        <f>IF(A6="","",IF((VLOOKUP(A6,'Données compet'!$A:$BG,33,FALSE))=0,0,(VLOOKUP(A6,'Données compet'!$A:$BG,33,FALSE))))</f>
        <v>2</v>
      </c>
      <c r="AA6" s="87">
        <f>IF(A6="","",IF((VLOOKUP(A6,'Données compet'!$A:$BG,34,FALSE))=0,0,(VLOOKUP(A6,'Données compet'!$A:$BG,34,FALSE))))</f>
        <v>6</v>
      </c>
      <c r="AB6" s="60">
        <f>IF(A6="","",IF((VLOOKUP(A6,'Données compet'!$A:$BG,35,FALSE))=0,0,(VLOOKUP(A6,'Données compet'!$A:$BG,35,FALSE))))</f>
        <v>4</v>
      </c>
      <c r="AC6" s="60">
        <f>IF(A6="","",IF((VLOOKUP(A6,'Données compet'!$A:$BG,36,FALSE))=0,0,(VLOOKUP(A6,'Données compet'!$A:$BG,36,FALSE))))</f>
        <v>0</v>
      </c>
      <c r="AD6" s="74">
        <f t="shared" si="6"/>
        <v>962640</v>
      </c>
      <c r="AE6" s="76">
        <f t="shared" si="7"/>
        <v>4</v>
      </c>
      <c r="AF6" s="79"/>
      <c r="AG6" s="71">
        <f t="shared" si="8"/>
        <v>4</v>
      </c>
      <c r="AH6" s="102"/>
      <c r="AI6" s="69">
        <f t="shared" si="9"/>
        <v>284</v>
      </c>
      <c r="AJ6" s="112">
        <f t="shared" si="10"/>
        <v>3</v>
      </c>
      <c r="AK6" s="163" t="str">
        <f t="shared" si="11"/>
        <v>03</v>
      </c>
      <c r="AL6" s="99">
        <f t="shared" si="12"/>
        <v>16</v>
      </c>
      <c r="AM6" s="99">
        <f t="shared" si="13"/>
        <v>16</v>
      </c>
      <c r="AN6" s="70">
        <f t="shared" si="14"/>
        <v>12</v>
      </c>
      <c r="AO6" s="70">
        <f t="shared" si="15"/>
        <v>2</v>
      </c>
      <c r="AP6" s="192" t="str">
        <f t="shared" si="16"/>
        <v>2840316</v>
      </c>
      <c r="AQ6" s="76">
        <v>2</v>
      </c>
      <c r="AR6" s="75"/>
      <c r="AS6" s="71">
        <f t="shared" si="17"/>
        <v>2</v>
      </c>
      <c r="AT6" s="166" t="str">
        <f t="shared" si="18"/>
        <v>2840316</v>
      </c>
      <c r="AU6" s="165">
        <f t="shared" si="19"/>
        <v>30</v>
      </c>
    </row>
    <row r="7" spans="1:48" s="172" customFormat="1" ht="15.75" x14ac:dyDescent="0.25">
      <c r="A7" s="170">
        <f>'Données compet'!A8</f>
        <v>6</v>
      </c>
      <c r="B7" s="60" t="str">
        <f>IF((VLOOKUP(A7,'Données compet'!$A:$BG,2,FALSE))=0,"",(VLOOKUP(A7,'Données compet'!$A:$BG,2,FALSE)))</f>
        <v>KALAKO</v>
      </c>
      <c r="C7" s="113" t="str">
        <f>IF((VLOOKUP(A7,'Données compet'!$A:$BG,3,FALSE))=0,"",(VLOOKUP(A7,'Données compet'!$A:$BG,3,FALSE)))</f>
        <v>SIMON</v>
      </c>
      <c r="D7" s="113">
        <f>IF((VLOOKUP(A7,'Données compet'!$A:$BG,4,FALSE))=0,"",(VLOOKUP(A7,'Données compet'!$A:$BG,4,FALSE)))</f>
        <v>3</v>
      </c>
      <c r="E7" s="61">
        <f>IF(A7="","",IF((VLOOKUP(A7,'Données compet'!$A:$BG,17,FALSE))=0,0,(VLOOKUP(A7,'Données compet'!$A:$BG,17,FALSE))))</f>
        <v>93</v>
      </c>
      <c r="F7" s="113">
        <f>IF(A7="","",IF((VLOOKUP(A7,'Données compet'!$A:$BG,5,FALSE))=0,0,(VLOOKUP(A7,'Données compet'!$A:$BG,5,FALSE))))</f>
        <v>0</v>
      </c>
      <c r="G7" s="87">
        <f>IF(A7="","",IF((VLOOKUP(A7,'Données compet'!$A:$BG,6,FALSE))=0,0,(VLOOKUP(A7,'Données compet'!$A:$BG,6,FALSE))))</f>
        <v>5</v>
      </c>
      <c r="H7" s="60">
        <f>IF(A7="","",IF((VLOOKUP(A7,'Données compet'!$A:$BG,7,FALSE))=0,0,(VLOOKUP(A7,'Données compet'!$A:$BG,7,FALSE))))</f>
        <v>4</v>
      </c>
      <c r="I7" s="60">
        <f>IF(A7="","",IF((VLOOKUP(A7,'Données compet'!$A:$BG,8,FALSE))=0,0,(VLOOKUP(A7,'Données compet'!$A:$BG,8,FALSE))))</f>
        <v>0</v>
      </c>
      <c r="J7" s="74">
        <f t="shared" si="0"/>
        <v>930540</v>
      </c>
      <c r="K7" s="77">
        <f t="shared" si="1"/>
        <v>3</v>
      </c>
      <c r="L7" s="171"/>
      <c r="M7" s="72">
        <f t="shared" si="3"/>
        <v>3</v>
      </c>
      <c r="N7" s="102"/>
      <c r="O7" s="69">
        <f>IF(A7="","",IF((VLOOKUP(A7,'Données compet'!$A:$BG,31,FALSE))=0,0,(VLOOKUP(A7,'Données compet'!$A:$BG,31,FALSE))))</f>
        <v>84</v>
      </c>
      <c r="P7" s="112">
        <f>IF(A7="","",IF((VLOOKUP(A7,'Données compet'!$A:$BG,19,FALSE))=0,0,(VLOOKUP(A7,'Données compet'!$A:$BG,19,FALSE))))</f>
        <v>1</v>
      </c>
      <c r="Q7" s="99">
        <f>IF(A7="","",IF((VLOOKUP(A7,'Données compet'!$A:$BG,20,FALSE))=0,0,(VLOOKUP(A7,'Données compet'!$A:$BG,20,FALSE))))</f>
        <v>2</v>
      </c>
      <c r="R7" s="70">
        <f>IF(A7="","",IF((VLOOKUP(A7,'Données compet'!$A:$BG,21,FALSE))=0,0,(VLOOKUP(A7,'Données compet'!$A:$BG,21,FALSE))))</f>
        <v>4</v>
      </c>
      <c r="S7" s="70">
        <f>IF(A7="","",IF((VLOOKUP(A7,'Données compet'!$A:$BG,22,FALSE))=0,0,(VLOOKUP(A7,'Données compet'!$A:$BG,22,FALSE))))</f>
        <v>1</v>
      </c>
      <c r="T7" s="74">
        <f t="shared" si="4"/>
        <v>841241</v>
      </c>
      <c r="U7" s="76">
        <f t="shared" si="2"/>
        <v>11</v>
      </c>
      <c r="V7" s="75"/>
      <c r="W7" s="71">
        <f t="shared" si="5"/>
        <v>11</v>
      </c>
      <c r="X7" s="102"/>
      <c r="Y7" s="61">
        <f>IF(A7="","",IF((VLOOKUP(A7,'Données compet'!$A:$BG,45,FALSE))=0,0,(VLOOKUP(A7,'Données compet'!$A:$BG,45,FALSE))))</f>
        <v>84</v>
      </c>
      <c r="Z7" s="113">
        <f>IF(A7="","",IF((VLOOKUP(A7,'Données compet'!$A:$BG,33,FALSE))=0,0,(VLOOKUP(A7,'Données compet'!$A:$BG,33,FALSE))))</f>
        <v>0</v>
      </c>
      <c r="AA7" s="87">
        <f>IF(A7="","",IF((VLOOKUP(A7,'Données compet'!$A:$BG,34,FALSE))=0,0,(VLOOKUP(A7,'Données compet'!$A:$BG,34,FALSE))))</f>
        <v>0</v>
      </c>
      <c r="AB7" s="60">
        <f>IF(A7="","",IF((VLOOKUP(A7,'Données compet'!$A:$BG,35,FALSE))=0,0,(VLOOKUP(A7,'Données compet'!$A:$BG,35,FALSE))))</f>
        <v>6</v>
      </c>
      <c r="AC7" s="60">
        <f>IF(A7="","",IF((VLOOKUP(A7,'Données compet'!$A:$BG,36,FALSE))=0,0,(VLOOKUP(A7,'Données compet'!$A:$BG,36,FALSE))))</f>
        <v>2</v>
      </c>
      <c r="AD7" s="74">
        <f t="shared" si="6"/>
        <v>840062</v>
      </c>
      <c r="AE7" s="76">
        <f t="shared" si="7"/>
        <v>12</v>
      </c>
      <c r="AF7" s="75"/>
      <c r="AG7" s="71">
        <f t="shared" si="8"/>
        <v>12</v>
      </c>
      <c r="AH7" s="102"/>
      <c r="AI7" s="69">
        <f t="shared" si="9"/>
        <v>261</v>
      </c>
      <c r="AJ7" s="112">
        <f t="shared" si="10"/>
        <v>1</v>
      </c>
      <c r="AK7" s="163" t="str">
        <f t="shared" si="11"/>
        <v>01</v>
      </c>
      <c r="AL7" s="99">
        <f t="shared" si="12"/>
        <v>7</v>
      </c>
      <c r="AM7" s="99" t="str">
        <f t="shared" si="13"/>
        <v>07</v>
      </c>
      <c r="AN7" s="70">
        <f t="shared" si="14"/>
        <v>14</v>
      </c>
      <c r="AO7" s="70">
        <f t="shared" si="15"/>
        <v>3</v>
      </c>
      <c r="AP7" s="192" t="str">
        <f t="shared" si="16"/>
        <v>2610107</v>
      </c>
      <c r="AQ7" s="76">
        <v>7</v>
      </c>
      <c r="AR7" s="75"/>
      <c r="AS7" s="71">
        <f t="shared" si="17"/>
        <v>7</v>
      </c>
      <c r="AT7" s="166" t="str">
        <f t="shared" si="18"/>
        <v>2610107</v>
      </c>
      <c r="AU7" s="173">
        <f t="shared" si="19"/>
        <v>24</v>
      </c>
      <c r="AV7" s="52"/>
    </row>
    <row r="8" spans="1:48" s="172" customFormat="1" ht="15.75" x14ac:dyDescent="0.25">
      <c r="A8" s="170">
        <f>'Données compet'!A9</f>
        <v>7</v>
      </c>
      <c r="B8" s="60" t="str">
        <f>IF((VLOOKUP(A8,'Données compet'!$A:$BG,2,FALSE))=0,"",(VLOOKUP(A8,'Données compet'!$A:$BG,2,FALSE)))</f>
        <v>BOISSON</v>
      </c>
      <c r="C8" s="113" t="str">
        <f>IF((VLOOKUP(A8,'Données compet'!$A:$BG,3,FALSE))=0,"",(VLOOKUP(A8,'Données compet'!$A:$BG,3,FALSE)))</f>
        <v>JEAN-GUY</v>
      </c>
      <c r="D8" s="113">
        <f>IF((VLOOKUP(A8,'Données compet'!$A:$BG,4,FALSE))=0,"",(VLOOKUP(A8,'Données compet'!$A:$BG,4,FALSE)))</f>
        <v>3</v>
      </c>
      <c r="E8" s="61">
        <f>IF(A8="","",IF((VLOOKUP(A8,'Données compet'!$A:$BG,17,FALSE))=0,0,(VLOOKUP(A8,'Données compet'!$A:$BG,17,FALSE))))</f>
        <v>0</v>
      </c>
      <c r="F8" s="113">
        <f>IF(A8="","",IF((VLOOKUP(A8,'Données compet'!$A:$BG,5,FALSE))=0,0,(VLOOKUP(A8,'Données compet'!$A:$BG,5,FALSE))))</f>
        <v>0</v>
      </c>
      <c r="G8" s="87">
        <f>IF(A8="","",IF((VLOOKUP(A8,'Données compet'!$A:$BG,6,FALSE))=0,0,(VLOOKUP(A8,'Données compet'!$A:$BG,6,FALSE))))</f>
        <v>0</v>
      </c>
      <c r="H8" s="60">
        <f>IF(A8="","",IF((VLOOKUP(A8,'Données compet'!$A:$BG,7,FALSE))=0,0,(VLOOKUP(A8,'Données compet'!$A:$BG,7,FALSE))))</f>
        <v>0</v>
      </c>
      <c r="I8" s="60">
        <f>IF(A8="","",IF((VLOOKUP(A8,'Données compet'!$A:$BG,8,FALSE))=0,0,(VLOOKUP(A8,'Données compet'!$A:$BG,8,FALSE))))</f>
        <v>0</v>
      </c>
      <c r="J8" s="74">
        <f t="shared" si="0"/>
        <v>0</v>
      </c>
      <c r="K8" s="77">
        <f t="shared" si="1"/>
        <v>11</v>
      </c>
      <c r="L8" s="171"/>
      <c r="M8" s="72">
        <f t="shared" si="3"/>
        <v>11</v>
      </c>
      <c r="N8" s="102"/>
      <c r="O8" s="69">
        <f>IF(A8="","",IF((VLOOKUP(A8,'Données compet'!$A:$BG,31,FALSE))=0,0,(VLOOKUP(A8,'Données compet'!$A:$BG,31,FALSE))))</f>
        <v>96</v>
      </c>
      <c r="P8" s="112">
        <f>IF(A8="","",IF((VLOOKUP(A8,'Données compet'!$A:$BG,19,FALSE))=0,0,(VLOOKUP(A8,'Données compet'!$A:$BG,19,FALSE))))</f>
        <v>1</v>
      </c>
      <c r="Q8" s="99">
        <f>IF(A8="","",IF((VLOOKUP(A8,'Données compet'!$A:$BG,20,FALSE))=0,0,(VLOOKUP(A8,'Données compet'!$A:$BG,20,FALSE))))</f>
        <v>6</v>
      </c>
      <c r="R8" s="70">
        <f>IF(A8="","",IF((VLOOKUP(A8,'Données compet'!$A:$BG,21,FALSE))=0,0,(VLOOKUP(A8,'Données compet'!$A:$BG,21,FALSE))))</f>
        <v>4</v>
      </c>
      <c r="S8" s="70">
        <f>IF(A8="","",IF((VLOOKUP(A8,'Données compet'!$A:$BG,22,FALSE))=0,0,(VLOOKUP(A8,'Données compet'!$A:$BG,22,FALSE))))</f>
        <v>0</v>
      </c>
      <c r="T8" s="74">
        <f t="shared" si="4"/>
        <v>961640</v>
      </c>
      <c r="U8" s="76">
        <f t="shared" si="2"/>
        <v>4</v>
      </c>
      <c r="V8" s="75"/>
      <c r="W8" s="71">
        <f t="shared" si="5"/>
        <v>4</v>
      </c>
      <c r="X8" s="102"/>
      <c r="Y8" s="61">
        <f>IF(A8="","",IF((VLOOKUP(A8,'Données compet'!$A:$BG,45,FALSE))=0,0,(VLOOKUP(A8,'Données compet'!$A:$BG,45,FALSE))))</f>
        <v>90</v>
      </c>
      <c r="Z8" s="113">
        <f>IF(A8="","",IF((VLOOKUP(A8,'Données compet'!$A:$BG,33,FALSE))=0,0,(VLOOKUP(A8,'Données compet'!$A:$BG,33,FALSE))))</f>
        <v>0</v>
      </c>
      <c r="AA8" s="87">
        <f>IF(A8="","",IF((VLOOKUP(A8,'Données compet'!$A:$BG,34,FALSE))=0,0,(VLOOKUP(A8,'Données compet'!$A:$BG,34,FALSE))))</f>
        <v>3</v>
      </c>
      <c r="AB8" s="60">
        <f>IF(A8="","",IF((VLOOKUP(A8,'Données compet'!$A:$BG,35,FALSE))=0,0,(VLOOKUP(A8,'Données compet'!$A:$BG,35,FALSE))))</f>
        <v>5</v>
      </c>
      <c r="AC8" s="60">
        <f>IF(A8="","",IF((VLOOKUP(A8,'Données compet'!$A:$BG,36,FALSE))=0,0,(VLOOKUP(A8,'Données compet'!$A:$BG,36,FALSE))))</f>
        <v>1</v>
      </c>
      <c r="AD8" s="74">
        <f t="shared" si="6"/>
        <v>900351</v>
      </c>
      <c r="AE8" s="76">
        <f t="shared" si="7"/>
        <v>9</v>
      </c>
      <c r="AF8" s="75"/>
      <c r="AG8" s="71">
        <f t="shared" si="8"/>
        <v>9</v>
      </c>
      <c r="AH8" s="102"/>
      <c r="AI8" s="69">
        <f t="shared" si="9"/>
        <v>186</v>
      </c>
      <c r="AJ8" s="112">
        <f t="shared" si="10"/>
        <v>1</v>
      </c>
      <c r="AK8" s="163" t="str">
        <f t="shared" si="11"/>
        <v>01</v>
      </c>
      <c r="AL8" s="99">
        <f t="shared" si="12"/>
        <v>9</v>
      </c>
      <c r="AM8" s="99" t="str">
        <f t="shared" si="13"/>
        <v>09</v>
      </c>
      <c r="AN8" s="70">
        <f t="shared" si="14"/>
        <v>9</v>
      </c>
      <c r="AO8" s="70">
        <f t="shared" si="15"/>
        <v>1</v>
      </c>
      <c r="AP8" s="192" t="str">
        <f t="shared" si="16"/>
        <v>1860109</v>
      </c>
      <c r="AQ8" s="76">
        <v>10</v>
      </c>
      <c r="AR8" s="75"/>
      <c r="AS8" s="71">
        <f t="shared" si="17"/>
        <v>10</v>
      </c>
      <c r="AT8" s="166" t="str">
        <f t="shared" si="18"/>
        <v>1860109</v>
      </c>
      <c r="AU8" s="173">
        <f t="shared" si="19"/>
        <v>19</v>
      </c>
      <c r="AV8" s="52"/>
    </row>
    <row r="9" spans="1:48" s="172" customFormat="1" ht="15.75" x14ac:dyDescent="0.25">
      <c r="A9" s="170">
        <f>'Données compet'!A10</f>
        <v>8</v>
      </c>
      <c r="B9" s="60" t="str">
        <f>IF((VLOOKUP(A9,'Données compet'!$A:$BG,2,FALSE))=0,"",(VLOOKUP(A9,'Données compet'!$A:$BG,2,FALSE)))</f>
        <v>MOESTAR</v>
      </c>
      <c r="C9" s="113" t="str">
        <f>IF((VLOOKUP(A9,'Données compet'!$A:$BG,3,FALSE))=0,"",(VLOOKUP(A9,'Données compet'!$A:$BG,3,FALSE)))</f>
        <v>RONALD</v>
      </c>
      <c r="D9" s="113">
        <f>IF((VLOOKUP(A9,'Données compet'!$A:$BG,4,FALSE))=0,"",(VLOOKUP(A9,'Données compet'!$A:$BG,4,FALSE)))</f>
        <v>2</v>
      </c>
      <c r="E9" s="61">
        <f>IF(A9="","",IF((VLOOKUP(A9,'Données compet'!$A:$BG,17,FALSE))=0,0,(VLOOKUP(A9,'Données compet'!$A:$BG,17,FALSE))))</f>
        <v>0</v>
      </c>
      <c r="F9" s="113" t="str">
        <f>IF(A9="","",IF((VLOOKUP(A9,'Données compet'!$A:$BG,5,FALSE))=0,0,(VLOOKUP(A9,'Données compet'!$A:$BG,5,FALSE))))</f>
        <v>NC</v>
      </c>
      <c r="G9" s="87">
        <f>IF(A9="","",IF((VLOOKUP(A9,'Données compet'!$A:$BG,6,FALSE))=0,0,(VLOOKUP(A9,'Données compet'!$A:$BG,6,FALSE))))</f>
        <v>0</v>
      </c>
      <c r="H9" s="60">
        <f>IF(A9="","",IF((VLOOKUP(A9,'Données compet'!$A:$BG,7,FALSE))=0,0,(VLOOKUP(A9,'Données compet'!$A:$BG,7,FALSE))))</f>
        <v>0</v>
      </c>
      <c r="I9" s="60">
        <f>IF(A9="","",IF((VLOOKUP(A9,'Données compet'!$A:$BG,8,FALSE))=0,0,(VLOOKUP(A9,'Données compet'!$A:$BG,8,FALSE))))</f>
        <v>0</v>
      </c>
      <c r="J9" s="74" t="str">
        <f t="shared" si="0"/>
        <v/>
      </c>
      <c r="K9" s="77" t="str">
        <f>IF(F9="NC","NC",RANK(J9,$J$2:$J$36,))</f>
        <v>NC</v>
      </c>
      <c r="L9" s="171"/>
      <c r="M9" s="72" t="str">
        <f t="shared" si="3"/>
        <v>NC</v>
      </c>
      <c r="N9" s="102"/>
      <c r="O9" s="69">
        <f>IF(A9="","",IF((VLOOKUP(A9,'Données compet'!$A:$BG,31,FALSE))=0,0,(VLOOKUP(A9,'Données compet'!$A:$BG,31,FALSE))))</f>
        <v>100</v>
      </c>
      <c r="P9" s="112">
        <f>IF(A9="","",IF((VLOOKUP(A9,'Données compet'!$A:$BG,19,FALSE))=0,0,(VLOOKUP(A9,'Données compet'!$A:$BG,19,FALSE))))</f>
        <v>3</v>
      </c>
      <c r="Q9" s="99">
        <f>IF(A9="","",IF((VLOOKUP(A9,'Données compet'!$A:$BG,20,FALSE))=0,0,(VLOOKUP(A9,'Données compet'!$A:$BG,20,FALSE))))</f>
        <v>10</v>
      </c>
      <c r="R9" s="70">
        <f>IF(A9="","",IF((VLOOKUP(A9,'Données compet'!$A:$BG,21,FALSE))=0,0,(VLOOKUP(A9,'Données compet'!$A:$BG,21,FALSE))))</f>
        <v>0</v>
      </c>
      <c r="S9" s="70">
        <f>IF(A9="","",IF((VLOOKUP(A9,'Données compet'!$A:$BG,22,FALSE))=0,0,(VLOOKUP(A9,'Données compet'!$A:$BG,22,FALSE))))</f>
        <v>0</v>
      </c>
      <c r="T9" s="74">
        <f t="shared" si="4"/>
        <v>10031000</v>
      </c>
      <c r="U9" s="76">
        <f>IF(P9="NC","NC",RANK(T9,$T$1:$T$35,))</f>
        <v>1</v>
      </c>
      <c r="V9" s="75"/>
      <c r="W9" s="71">
        <f t="shared" si="5"/>
        <v>1</v>
      </c>
      <c r="X9" s="102"/>
      <c r="Y9" s="61">
        <f>IF(A9="","",IF((VLOOKUP(A9,'Données compet'!$A:$BG,45,FALSE))=0,0,(VLOOKUP(A9,'Données compet'!$A:$BG,45,FALSE))))</f>
        <v>100</v>
      </c>
      <c r="Z9" s="113">
        <f>IF(A9="","",IF((VLOOKUP(A9,'Données compet'!$A:$BG,33,FALSE))=0,0,(VLOOKUP(A9,'Données compet'!$A:$BG,33,FALSE))))</f>
        <v>3</v>
      </c>
      <c r="AA9" s="87">
        <f>IF(A9="","",IF((VLOOKUP(A9,'Données compet'!$A:$BG,34,FALSE))=0,0,(VLOOKUP(A9,'Données compet'!$A:$BG,34,FALSE))))</f>
        <v>10</v>
      </c>
      <c r="AB9" s="60">
        <f>IF(A9="","",IF((VLOOKUP(A9,'Données compet'!$A:$BG,35,FALSE))=0,0,(VLOOKUP(A9,'Données compet'!$A:$BG,35,FALSE))))</f>
        <v>0</v>
      </c>
      <c r="AC9" s="60">
        <f>IF(A9="","",IF((VLOOKUP(A9,'Données compet'!$A:$BG,36,FALSE))=0,0,(VLOOKUP(A9,'Données compet'!$A:$BG,36,FALSE))))</f>
        <v>0</v>
      </c>
      <c r="AD9" s="74">
        <f t="shared" si="6"/>
        <v>10031000</v>
      </c>
      <c r="AE9" s="76">
        <f t="shared" si="7"/>
        <v>1</v>
      </c>
      <c r="AF9" s="75"/>
      <c r="AG9" s="71">
        <f t="shared" si="8"/>
        <v>1</v>
      </c>
      <c r="AH9" s="102"/>
      <c r="AI9" s="69" t="str">
        <f t="shared" si="9"/>
        <v/>
      </c>
      <c r="AJ9" s="112" t="str">
        <f t="shared" si="10"/>
        <v/>
      </c>
      <c r="AK9" s="163" t="str">
        <f t="shared" si="11"/>
        <v/>
      </c>
      <c r="AL9" s="99" t="str">
        <f t="shared" si="12"/>
        <v/>
      </c>
      <c r="AM9" s="99" t="str">
        <f t="shared" si="13"/>
        <v/>
      </c>
      <c r="AN9" s="70" t="str">
        <f t="shared" si="14"/>
        <v/>
      </c>
      <c r="AO9" s="70" t="str">
        <f t="shared" si="15"/>
        <v/>
      </c>
      <c r="AP9" s="192" t="str">
        <f t="shared" si="16"/>
        <v/>
      </c>
      <c r="AQ9" s="76" t="str">
        <f t="shared" si="20"/>
        <v>NC</v>
      </c>
      <c r="AR9" s="75"/>
      <c r="AS9" s="71" t="str">
        <f t="shared" si="17"/>
        <v>NC</v>
      </c>
      <c r="AT9" s="166" t="str">
        <f t="shared" si="18"/>
        <v/>
      </c>
      <c r="AU9" s="173" t="e">
        <f t="shared" si="19"/>
        <v>#VALUE!</v>
      </c>
      <c r="AV9" s="52"/>
    </row>
    <row r="10" spans="1:48" s="172" customFormat="1" ht="15.75" x14ac:dyDescent="0.25">
      <c r="A10" s="170">
        <f>'Données compet'!A11</f>
        <v>9</v>
      </c>
      <c r="B10" s="60" t="str">
        <f>IF((VLOOKUP(A10,'Données compet'!$A:$BG,2,FALSE))=0,"",(VLOOKUP(A10,'Données compet'!$A:$BG,2,FALSE)))</f>
        <v>UNDERWOOD</v>
      </c>
      <c r="C10" s="113" t="str">
        <f>IF((VLOOKUP(A10,'Données compet'!$A:$BG,3,FALSE))=0,"",(VLOOKUP(A10,'Données compet'!$A:$BG,3,FALSE)))</f>
        <v>JEAN-LUC</v>
      </c>
      <c r="D10" s="113">
        <f>IF((VLOOKUP(A10,'Données compet'!$A:$BG,4,FALSE))=0,"",(VLOOKUP(A10,'Données compet'!$A:$BG,4,FALSE)))</f>
        <v>3</v>
      </c>
      <c r="E10" s="61">
        <f>IF(A10="","",IF((VLOOKUP(A10,'Données compet'!$A:$BG,17,FALSE))=0,0,(VLOOKUP(A10,'Données compet'!$A:$BG,17,FALSE))))</f>
        <v>85</v>
      </c>
      <c r="F10" s="113">
        <f>IF(A10="","",IF((VLOOKUP(A10,'Données compet'!$A:$BG,5,FALSE))=0,0,(VLOOKUP(A10,'Données compet'!$A:$BG,5,FALSE))))</f>
        <v>0</v>
      </c>
      <c r="G10" s="87">
        <f>IF(A10="","",IF((VLOOKUP(A10,'Données compet'!$A:$BG,6,FALSE))=0,0,(VLOOKUP(A10,'Données compet'!$A:$BG,6,FALSE))))</f>
        <v>2</v>
      </c>
      <c r="H10" s="60">
        <f>IF(A10="","",IF((VLOOKUP(A10,'Données compet'!$A:$BG,7,FALSE))=0,0,(VLOOKUP(A10,'Données compet'!$A:$BG,7,FALSE))))</f>
        <v>3</v>
      </c>
      <c r="I10" s="60">
        <f>IF(A10="","",IF((VLOOKUP(A10,'Données compet'!$A:$BG,8,FALSE))=0,0,(VLOOKUP(A10,'Données compet'!$A:$BG,8,FALSE))))</f>
        <v>3</v>
      </c>
      <c r="J10" s="74">
        <f t="shared" si="0"/>
        <v>850233</v>
      </c>
      <c r="K10" s="77">
        <f t="shared" ref="K10:K13" si="21">IF(F10="NC","NC",RANK(J10,$J$2:$J$36,))</f>
        <v>9</v>
      </c>
      <c r="L10" s="171"/>
      <c r="M10" s="72">
        <f t="shared" si="3"/>
        <v>9</v>
      </c>
      <c r="N10" s="102"/>
      <c r="O10" s="69">
        <f>IF(A10="","",IF((VLOOKUP(A10,'Données compet'!$A:$BG,31,FALSE))=0,0,(VLOOKUP(A10,'Données compet'!$A:$BG,31,FALSE))))</f>
        <v>91</v>
      </c>
      <c r="P10" s="112">
        <f>IF(A10="","",IF((VLOOKUP(A10,'Données compet'!$A:$BG,19,FALSE))=0,0,(VLOOKUP(A10,'Données compet'!$A:$BG,19,FALSE))))</f>
        <v>0</v>
      </c>
      <c r="Q10" s="99">
        <f>IF(A10="","",IF((VLOOKUP(A10,'Données compet'!$A:$BG,20,FALSE))=0,0,(VLOOKUP(A10,'Données compet'!$A:$BG,20,FALSE))))</f>
        <v>4</v>
      </c>
      <c r="R10" s="70">
        <f>IF(A10="","",IF((VLOOKUP(A10,'Données compet'!$A:$BG,21,FALSE))=0,0,(VLOOKUP(A10,'Données compet'!$A:$BG,21,FALSE))))</f>
        <v>3</v>
      </c>
      <c r="S10" s="70">
        <f>IF(A10="","",IF((VLOOKUP(A10,'Données compet'!$A:$BG,22,FALSE))=0,0,(VLOOKUP(A10,'Données compet'!$A:$BG,22,FALSE))))</f>
        <v>3</v>
      </c>
      <c r="T10" s="74">
        <f t="shared" si="4"/>
        <v>910433</v>
      </c>
      <c r="U10" s="76">
        <f t="shared" ref="U10:U13" si="22">IF(P10="NC","NC",RANK(T10,$T$1:$T$35,))</f>
        <v>9</v>
      </c>
      <c r="V10" s="75"/>
      <c r="W10" s="71">
        <f t="shared" si="5"/>
        <v>9</v>
      </c>
      <c r="X10" s="102"/>
      <c r="Y10" s="61">
        <f>IF(A10="","",IF((VLOOKUP(A10,'Données compet'!$A:$BG,45,FALSE))=0,0,(VLOOKUP(A10,'Données compet'!$A:$BG,45,FALSE))))</f>
        <v>85</v>
      </c>
      <c r="Z10" s="113">
        <f>IF(A10="","",IF((VLOOKUP(A10,'Données compet'!$A:$BG,33,FALSE))=0,0,(VLOOKUP(A10,'Données compet'!$A:$BG,33,FALSE))))</f>
        <v>0</v>
      </c>
      <c r="AA10" s="87">
        <f>IF(A10="","",IF((VLOOKUP(A10,'Données compet'!$A:$BG,34,FALSE))=0,0,(VLOOKUP(A10,'Données compet'!$A:$BG,34,FALSE))))</f>
        <v>0</v>
      </c>
      <c r="AB10" s="60">
        <f>IF(A10="","",IF((VLOOKUP(A10,'Données compet'!$A:$BG,35,FALSE))=0,0,(VLOOKUP(A10,'Données compet'!$A:$BG,35,FALSE))))</f>
        <v>7</v>
      </c>
      <c r="AC10" s="60">
        <f>IF(A10="","",IF((VLOOKUP(A10,'Données compet'!$A:$BG,36,FALSE))=0,0,(VLOOKUP(A10,'Données compet'!$A:$BG,36,FALSE))))</f>
        <v>2</v>
      </c>
      <c r="AD10" s="74">
        <f t="shared" si="6"/>
        <v>850072</v>
      </c>
      <c r="AE10" s="76">
        <f t="shared" si="7"/>
        <v>10</v>
      </c>
      <c r="AF10" s="75"/>
      <c r="AG10" s="71">
        <f t="shared" si="8"/>
        <v>10</v>
      </c>
      <c r="AH10" s="102"/>
      <c r="AI10" s="69">
        <f t="shared" si="9"/>
        <v>261</v>
      </c>
      <c r="AJ10" s="112">
        <f t="shared" si="10"/>
        <v>0</v>
      </c>
      <c r="AK10" s="163" t="str">
        <f t="shared" si="11"/>
        <v>00</v>
      </c>
      <c r="AL10" s="99">
        <f t="shared" si="12"/>
        <v>6</v>
      </c>
      <c r="AM10" s="99" t="str">
        <f t="shared" si="13"/>
        <v>06</v>
      </c>
      <c r="AN10" s="70">
        <f t="shared" si="14"/>
        <v>13</v>
      </c>
      <c r="AO10" s="70">
        <f t="shared" si="15"/>
        <v>8</v>
      </c>
      <c r="AP10" s="192" t="str">
        <f t="shared" si="16"/>
        <v>2610006</v>
      </c>
      <c r="AQ10" s="76">
        <v>8</v>
      </c>
      <c r="AR10" s="75"/>
      <c r="AS10" s="71">
        <f t="shared" si="17"/>
        <v>8</v>
      </c>
      <c r="AT10" s="166" t="str">
        <f t="shared" si="18"/>
        <v>2610006</v>
      </c>
      <c r="AU10" s="173">
        <f t="shared" si="19"/>
        <v>27</v>
      </c>
      <c r="AV10" s="52"/>
    </row>
    <row r="11" spans="1:48" s="172" customFormat="1" ht="15.75" x14ac:dyDescent="0.25">
      <c r="A11" s="170">
        <f>'Données compet'!A12</f>
        <v>10</v>
      </c>
      <c r="B11" s="60" t="str">
        <f>IF((VLOOKUP(A11,'Données compet'!$A:$BG,2,FALSE))=0,"",(VLOOKUP(A11,'Données compet'!$A:$BG,2,FALSE)))</f>
        <v>SODJO</v>
      </c>
      <c r="C11" s="113" t="str">
        <f>IF((VLOOKUP(A11,'Données compet'!$A:$BG,3,FALSE))=0,"",(VLOOKUP(A11,'Données compet'!$A:$BG,3,FALSE)))</f>
        <v>JEAN-CYRIL</v>
      </c>
      <c r="D11" s="113">
        <f>IF((VLOOKUP(A11,'Données compet'!$A:$BG,4,FALSE))=0,"",(VLOOKUP(A11,'Données compet'!$A:$BG,4,FALSE)))</f>
        <v>3</v>
      </c>
      <c r="E11" s="61">
        <f>IF(A11="","",IF((VLOOKUP(A11,'Données compet'!$A:$BG,17,FALSE))=0,0,(VLOOKUP(A11,'Données compet'!$A:$BG,17,FALSE))))</f>
        <v>89</v>
      </c>
      <c r="F11" s="113">
        <f>IF(A11="","",IF((VLOOKUP(A11,'Données compet'!$A:$BG,5,FALSE))=0,0,(VLOOKUP(A11,'Données compet'!$A:$BG,5,FALSE))))</f>
        <v>1</v>
      </c>
      <c r="G11" s="87">
        <f>IF(A11="","",IF((VLOOKUP(A11,'Données compet'!$A:$BG,6,FALSE))=0,0,(VLOOKUP(A11,'Données compet'!$A:$BG,6,FALSE))))</f>
        <v>3</v>
      </c>
      <c r="H11" s="60">
        <f>IF(A11="","",IF((VLOOKUP(A11,'Données compet'!$A:$BG,7,FALSE))=0,0,(VLOOKUP(A11,'Données compet'!$A:$BG,7,FALSE))))</f>
        <v>4</v>
      </c>
      <c r="I11" s="60">
        <f>IF(A11="","",IF((VLOOKUP(A11,'Données compet'!$A:$BG,8,FALSE))=0,0,(VLOOKUP(A11,'Données compet'!$A:$BG,8,FALSE))))</f>
        <v>2</v>
      </c>
      <c r="J11" s="74">
        <f t="shared" si="0"/>
        <v>891342</v>
      </c>
      <c r="K11" s="77">
        <f t="shared" si="21"/>
        <v>5</v>
      </c>
      <c r="L11" s="171"/>
      <c r="M11" s="72">
        <f t="shared" si="3"/>
        <v>5</v>
      </c>
      <c r="N11" s="102"/>
      <c r="O11" s="69">
        <f>IF(A11="","",IF((VLOOKUP(A11,'Données compet'!$A:$BG,31,FALSE))=0,0,(VLOOKUP(A11,'Données compet'!$A:$BG,31,FALSE))))</f>
        <v>99</v>
      </c>
      <c r="P11" s="112">
        <f>IF(A11="","",IF((VLOOKUP(A11,'Données compet'!$A:$BG,19,FALSE))=0,0,(VLOOKUP(A11,'Données compet'!$A:$BG,19,FALSE))))</f>
        <v>1</v>
      </c>
      <c r="Q11" s="99">
        <f>IF(A11="","",IF((VLOOKUP(A11,'Données compet'!$A:$BG,20,FALSE))=0,0,(VLOOKUP(A11,'Données compet'!$A:$BG,20,FALSE))))</f>
        <v>9</v>
      </c>
      <c r="R11" s="70">
        <f>IF(A11="","",IF((VLOOKUP(A11,'Données compet'!$A:$BG,21,FALSE))=0,0,(VLOOKUP(A11,'Données compet'!$A:$BG,21,FALSE))))</f>
        <v>1</v>
      </c>
      <c r="S11" s="70">
        <f>IF(A11="","",IF((VLOOKUP(A11,'Données compet'!$A:$BG,22,FALSE))=0,0,(VLOOKUP(A11,'Données compet'!$A:$BG,22,FALSE))))</f>
        <v>0</v>
      </c>
      <c r="T11" s="74">
        <f t="shared" si="4"/>
        <v>991910</v>
      </c>
      <c r="U11" s="76">
        <f t="shared" si="22"/>
        <v>2</v>
      </c>
      <c r="V11" s="75"/>
      <c r="W11" s="71">
        <f t="shared" si="5"/>
        <v>2</v>
      </c>
      <c r="X11" s="102"/>
      <c r="Y11" s="61">
        <f>IF(A11="","",IF((VLOOKUP(A11,'Données compet'!$A:$BG,45,FALSE))=0,0,(VLOOKUP(A11,'Données compet'!$A:$BG,45,FALSE))))</f>
        <v>96</v>
      </c>
      <c r="Z11" s="113">
        <f>IF(A11="","",IF((VLOOKUP(A11,'Données compet'!$A:$BG,33,FALSE))=0,0,(VLOOKUP(A11,'Données compet'!$A:$BG,33,FALSE))))</f>
        <v>1</v>
      </c>
      <c r="AA11" s="87">
        <f>IF(A11="","",IF((VLOOKUP(A11,'Données compet'!$A:$BG,34,FALSE))=0,0,(VLOOKUP(A11,'Données compet'!$A:$BG,34,FALSE))))</f>
        <v>7</v>
      </c>
      <c r="AB11" s="60">
        <f>IF(A11="","",IF((VLOOKUP(A11,'Données compet'!$A:$BG,35,FALSE))=0,0,(VLOOKUP(A11,'Données compet'!$A:$BG,35,FALSE))))</f>
        <v>2</v>
      </c>
      <c r="AC11" s="60">
        <f>IF(A11="","",IF((VLOOKUP(A11,'Données compet'!$A:$BG,36,FALSE))=0,0,(VLOOKUP(A11,'Données compet'!$A:$BG,36,FALSE))))</f>
        <v>1</v>
      </c>
      <c r="AD11" s="74">
        <f t="shared" si="6"/>
        <v>961721</v>
      </c>
      <c r="AE11" s="76">
        <f t="shared" si="7"/>
        <v>5</v>
      </c>
      <c r="AF11" s="75"/>
      <c r="AG11" s="71">
        <f t="shared" si="8"/>
        <v>5</v>
      </c>
      <c r="AH11" s="102"/>
      <c r="AI11" s="69">
        <f t="shared" si="9"/>
        <v>284</v>
      </c>
      <c r="AJ11" s="112">
        <f t="shared" si="10"/>
        <v>3</v>
      </c>
      <c r="AK11" s="163" t="str">
        <f t="shared" si="11"/>
        <v>03</v>
      </c>
      <c r="AL11" s="99">
        <f t="shared" si="12"/>
        <v>19</v>
      </c>
      <c r="AM11" s="99">
        <f t="shared" si="13"/>
        <v>19</v>
      </c>
      <c r="AN11" s="70">
        <f t="shared" si="14"/>
        <v>7</v>
      </c>
      <c r="AO11" s="70">
        <f t="shared" si="15"/>
        <v>3</v>
      </c>
      <c r="AP11" s="192" t="str">
        <f t="shared" si="16"/>
        <v>2840319</v>
      </c>
      <c r="AQ11" s="76">
        <v>1</v>
      </c>
      <c r="AR11" s="75"/>
      <c r="AS11" s="71">
        <f t="shared" si="17"/>
        <v>1</v>
      </c>
      <c r="AT11" s="166" t="str">
        <f t="shared" si="18"/>
        <v>2840319</v>
      </c>
      <c r="AU11" s="173">
        <f t="shared" si="19"/>
        <v>29</v>
      </c>
      <c r="AV11" s="52"/>
    </row>
    <row r="12" spans="1:48" ht="15.75" x14ac:dyDescent="0.25">
      <c r="A12" s="64">
        <f>'Données compet'!A13</f>
        <v>11</v>
      </c>
      <c r="B12" s="49" t="str">
        <f>IF((VLOOKUP(A12,'Données compet'!$A:$BG,2,FALSE))=0,"",(VLOOKUP(A12,'Données compet'!$A:$BG,2,FALSE)))</f>
        <v>OFFLAVILLE</v>
      </c>
      <c r="C12" s="65" t="str">
        <f>IF((VLOOKUP(A12,'Données compet'!$A:$BG,3,FALSE))=0,"",(VLOOKUP(A12,'Données compet'!$A:$BG,3,FALSE)))</f>
        <v>JEAN-GABRIEL</v>
      </c>
      <c r="D12" s="65">
        <f>IF((VLOOKUP(A12,'Données compet'!$A:$BG,4,FALSE))=0,"",(VLOOKUP(A12,'Données compet'!$A:$BG,4,FALSE)))</f>
        <v>3</v>
      </c>
      <c r="E12" s="61">
        <f>IF(A12="","",IF((VLOOKUP(A12,'Données compet'!$A:$BG,17,FALSE))=0,0,(VLOOKUP(A12,'Données compet'!$A:$BG,17,FALSE))))</f>
        <v>93</v>
      </c>
      <c r="F12" s="113">
        <f>IF(A12="","",IF((VLOOKUP(A12,'Données compet'!$A:$BG,5,FALSE))=0,0,(VLOOKUP(A12,'Données compet'!$A:$BG,5,FALSE))))</f>
        <v>1</v>
      </c>
      <c r="G12" s="87">
        <f>IF(A12="","",IF((VLOOKUP(A12,'Données compet'!$A:$BG,6,FALSE))=0,0,(VLOOKUP(A12,'Données compet'!$A:$BG,6,FALSE))))</f>
        <v>5</v>
      </c>
      <c r="H12" s="60">
        <f>IF(A12="","",IF((VLOOKUP(A12,'Données compet'!$A:$BG,7,FALSE))=0,0,(VLOOKUP(A12,'Données compet'!$A:$BG,7,FALSE))))</f>
        <v>3</v>
      </c>
      <c r="I12" s="60">
        <f>IF(A12="","",IF((VLOOKUP(A12,'Données compet'!$A:$BG,8,FALSE))=0,0,(VLOOKUP(A12,'Données compet'!$A:$BG,8,FALSE))))</f>
        <v>2</v>
      </c>
      <c r="J12" s="74">
        <f t="shared" si="0"/>
        <v>931532</v>
      </c>
      <c r="K12" s="77">
        <f t="shared" si="21"/>
        <v>2</v>
      </c>
      <c r="L12" s="80"/>
      <c r="M12" s="72">
        <f t="shared" si="3"/>
        <v>2</v>
      </c>
      <c r="N12" s="102"/>
      <c r="O12" s="69">
        <f>IF(A12="","",IF((VLOOKUP(A12,'Données compet'!$A:$BG,31,FALSE))=0,0,(VLOOKUP(A12,'Données compet'!$A:$BG,31,FALSE))))</f>
        <v>95</v>
      </c>
      <c r="P12" s="112">
        <f>IF(A12="","",IF((VLOOKUP(A12,'Données compet'!$A:$BG,19,FALSE))=0,0,(VLOOKUP(A12,'Données compet'!$A:$BG,19,FALSE))))</f>
        <v>2</v>
      </c>
      <c r="Q12" s="99">
        <f>IF(A12="","",IF((VLOOKUP(A12,'Données compet'!$A:$BG,20,FALSE))=0,0,(VLOOKUP(A12,'Données compet'!$A:$BG,20,FALSE))))</f>
        <v>7</v>
      </c>
      <c r="R12" s="70">
        <f>IF(A12="","",IF((VLOOKUP(A12,'Données compet'!$A:$BG,21,FALSE))=0,0,(VLOOKUP(A12,'Données compet'!$A:$BG,21,FALSE))))</f>
        <v>2</v>
      </c>
      <c r="S12" s="70">
        <f>IF(A12="","",IF((VLOOKUP(A12,'Données compet'!$A:$BG,22,FALSE))=0,0,(VLOOKUP(A12,'Données compet'!$A:$BG,22,FALSE))))</f>
        <v>0</v>
      </c>
      <c r="T12" s="74">
        <f t="shared" si="4"/>
        <v>952720</v>
      </c>
      <c r="U12" s="76">
        <f t="shared" si="22"/>
        <v>5</v>
      </c>
      <c r="V12" s="79"/>
      <c r="W12" s="71">
        <f t="shared" si="5"/>
        <v>5</v>
      </c>
      <c r="X12" s="102"/>
      <c r="Y12" s="61">
        <f>IF(A12="","",IF((VLOOKUP(A12,'Données compet'!$A:$BG,45,FALSE))=0,0,(VLOOKUP(A12,'Données compet'!$A:$BG,45,FALSE))))</f>
        <v>91</v>
      </c>
      <c r="Z12" s="113">
        <f>IF(A12="","",IF((VLOOKUP(A12,'Données compet'!$A:$BG,33,FALSE))=0,0,(VLOOKUP(A12,'Données compet'!$A:$BG,33,FALSE))))</f>
        <v>0</v>
      </c>
      <c r="AA12" s="87">
        <f>IF(A12="","",IF((VLOOKUP(A12,'Données compet'!$A:$BG,34,FALSE))=0,0,(VLOOKUP(A12,'Données compet'!$A:$BG,34,FALSE))))</f>
        <v>5</v>
      </c>
      <c r="AB12" s="60">
        <f>IF(A12="","",IF((VLOOKUP(A12,'Données compet'!$A:$BG,35,FALSE))=0,0,(VLOOKUP(A12,'Données compet'!$A:$BG,35,FALSE))))</f>
        <v>2</v>
      </c>
      <c r="AC12" s="60">
        <f>IF(A12="","",IF((VLOOKUP(A12,'Données compet'!$A:$BG,36,FALSE))=0,0,(VLOOKUP(A12,'Données compet'!$A:$BG,36,FALSE))))</f>
        <v>2</v>
      </c>
      <c r="AD12" s="74">
        <f t="shared" si="6"/>
        <v>910522</v>
      </c>
      <c r="AE12" s="76">
        <f t="shared" si="7"/>
        <v>8</v>
      </c>
      <c r="AF12" s="79"/>
      <c r="AG12" s="71">
        <f t="shared" si="8"/>
        <v>8</v>
      </c>
      <c r="AH12" s="102"/>
      <c r="AI12" s="69">
        <f t="shared" si="9"/>
        <v>279</v>
      </c>
      <c r="AJ12" s="112">
        <f t="shared" si="10"/>
        <v>3</v>
      </c>
      <c r="AK12" s="163" t="str">
        <f t="shared" si="11"/>
        <v>03</v>
      </c>
      <c r="AL12" s="99">
        <f t="shared" si="12"/>
        <v>17</v>
      </c>
      <c r="AM12" s="99">
        <f t="shared" si="13"/>
        <v>17</v>
      </c>
      <c r="AN12" s="70">
        <f t="shared" si="14"/>
        <v>7</v>
      </c>
      <c r="AO12" s="70">
        <f t="shared" si="15"/>
        <v>4</v>
      </c>
      <c r="AP12" s="192" t="str">
        <f t="shared" si="16"/>
        <v>2790317</v>
      </c>
      <c r="AQ12" s="76">
        <v>4</v>
      </c>
      <c r="AR12" s="75"/>
      <c r="AS12" s="71">
        <f t="shared" si="17"/>
        <v>4</v>
      </c>
      <c r="AT12" s="166" t="str">
        <f t="shared" si="18"/>
        <v>2790317</v>
      </c>
      <c r="AU12" s="165">
        <f t="shared" si="19"/>
        <v>28</v>
      </c>
    </row>
    <row r="13" spans="1:48" ht="15.75" x14ac:dyDescent="0.25">
      <c r="A13" s="64">
        <f>'Données compet'!A14</f>
        <v>12</v>
      </c>
      <c r="B13" s="49" t="str">
        <f>IF((VLOOKUP(A13,'Données compet'!$A:$BG,2,FALSE))=0,"",(VLOOKUP(A13,'Données compet'!$A:$BG,2,FALSE)))</f>
        <v>DUCTANE</v>
      </c>
      <c r="C13" s="65" t="str">
        <f>IF((VLOOKUP(A13,'Données compet'!$A:$BG,3,FALSE))=0,"",(VLOOKUP(A13,'Données compet'!$A:$BG,3,FALSE)))</f>
        <v>FRANCOIS</v>
      </c>
      <c r="D13" s="65">
        <f>IF((VLOOKUP(A13,'Données compet'!$A:$BG,4,FALSE))=0,"",(VLOOKUP(A13,'Données compet'!$A:$BG,4,FALSE)))</f>
        <v>3</v>
      </c>
      <c r="E13" s="61">
        <f>IF(A13="","",IF((VLOOKUP(A13,'Données compet'!$A:$BG,17,FALSE))=0,0,(VLOOKUP(A13,'Données compet'!$A:$BG,17,FALSE))))</f>
        <v>88</v>
      </c>
      <c r="F13" s="113">
        <f>IF(A13="","",IF((VLOOKUP(A13,'Données compet'!$A:$BG,5,FALSE))=0,0,(VLOOKUP(A13,'Données compet'!$A:$BG,5,FALSE))))</f>
        <v>0</v>
      </c>
      <c r="G13" s="87">
        <f>IF(A13="","",IF((VLOOKUP(A13,'Données compet'!$A:$BG,6,FALSE))=0,0,(VLOOKUP(A13,'Données compet'!$A:$BG,6,FALSE))))</f>
        <v>1</v>
      </c>
      <c r="H13" s="60">
        <f>IF(A13="","",IF((VLOOKUP(A13,'Données compet'!$A:$BG,7,FALSE))=0,0,(VLOOKUP(A13,'Données compet'!$A:$BG,7,FALSE))))</f>
        <v>6</v>
      </c>
      <c r="I13" s="60">
        <f>IF(A13="","",IF((VLOOKUP(A13,'Données compet'!$A:$BG,8,FALSE))=0,0,(VLOOKUP(A13,'Données compet'!$A:$BG,8,FALSE))))</f>
        <v>3</v>
      </c>
      <c r="J13" s="74">
        <f t="shared" si="0"/>
        <v>880163</v>
      </c>
      <c r="K13" s="77">
        <f t="shared" si="21"/>
        <v>7</v>
      </c>
      <c r="L13" s="80"/>
      <c r="M13" s="72">
        <f t="shared" si="3"/>
        <v>7</v>
      </c>
      <c r="N13" s="102"/>
      <c r="O13" s="69">
        <f>IF(A13="","",IF((VLOOKUP(A13,'Données compet'!$A:$BG,31,FALSE))=0,0,(VLOOKUP(A13,'Données compet'!$A:$BG,31,FALSE))))</f>
        <v>97</v>
      </c>
      <c r="P13" s="112">
        <f>IF(A13="","",IF((VLOOKUP(A13,'Données compet'!$A:$BG,19,FALSE))=0,0,(VLOOKUP(A13,'Données compet'!$A:$BG,19,FALSE))))</f>
        <v>2</v>
      </c>
      <c r="Q13" s="99">
        <f>IF(A13="","",IF((VLOOKUP(A13,'Données compet'!$A:$BG,20,FALSE))=0,0,(VLOOKUP(A13,'Données compet'!$A:$BG,20,FALSE))))</f>
        <v>7</v>
      </c>
      <c r="R13" s="70">
        <f>IF(A13="","",IF((VLOOKUP(A13,'Données compet'!$A:$BG,21,FALSE))=0,0,(VLOOKUP(A13,'Données compet'!$A:$BG,21,FALSE))))</f>
        <v>3</v>
      </c>
      <c r="S13" s="70">
        <f>IF(A13="","",IF((VLOOKUP(A13,'Données compet'!$A:$BG,22,FALSE))=0,0,(VLOOKUP(A13,'Données compet'!$A:$BG,22,FALSE))))</f>
        <v>0</v>
      </c>
      <c r="T13" s="74">
        <f t="shared" si="4"/>
        <v>972730</v>
      </c>
      <c r="U13" s="76">
        <f t="shared" si="22"/>
        <v>3</v>
      </c>
      <c r="V13" s="79"/>
      <c r="W13" s="71">
        <f t="shared" si="5"/>
        <v>3</v>
      </c>
      <c r="X13" s="102"/>
      <c r="Y13" s="61">
        <f>IF(A13="","",IF((VLOOKUP(A13,'Données compet'!$A:$BG,45,FALSE))=0,0,(VLOOKUP(A13,'Données compet'!$A:$BG,45,FALSE))))</f>
        <v>96</v>
      </c>
      <c r="Z13" s="113">
        <f>IF(A13="","",IF((VLOOKUP(A13,'Données compet'!$A:$BG,33,FALSE))=0,0,(VLOOKUP(A13,'Données compet'!$A:$BG,33,FALSE))))</f>
        <v>2</v>
      </c>
      <c r="AA13" s="87">
        <f>IF(A13="","",IF((VLOOKUP(A13,'Données compet'!$A:$BG,34,FALSE))=0,0,(VLOOKUP(A13,'Données compet'!$A:$BG,34,FALSE))))</f>
        <v>7</v>
      </c>
      <c r="AB13" s="60">
        <f>IF(A13="","",IF((VLOOKUP(A13,'Données compet'!$A:$BG,35,FALSE))=0,0,(VLOOKUP(A13,'Données compet'!$A:$BG,35,FALSE))))</f>
        <v>2</v>
      </c>
      <c r="AC13" s="60">
        <f>IF(A13="","",IF((VLOOKUP(A13,'Données compet'!$A:$BG,36,FALSE))=0,0,(VLOOKUP(A13,'Données compet'!$A:$BG,36,FALSE))))</f>
        <v>1</v>
      </c>
      <c r="AD13" s="74">
        <f t="shared" si="6"/>
        <v>962721</v>
      </c>
      <c r="AE13" s="76">
        <f t="shared" si="7"/>
        <v>3</v>
      </c>
      <c r="AF13" s="79"/>
      <c r="AG13" s="71">
        <f t="shared" si="8"/>
        <v>3</v>
      </c>
      <c r="AH13" s="102"/>
      <c r="AI13" s="69">
        <f t="shared" si="9"/>
        <v>281</v>
      </c>
      <c r="AJ13" s="112">
        <f t="shared" si="10"/>
        <v>4</v>
      </c>
      <c r="AK13" s="163" t="str">
        <f t="shared" si="11"/>
        <v>04</v>
      </c>
      <c r="AL13" s="99">
        <f t="shared" si="12"/>
        <v>15</v>
      </c>
      <c r="AM13" s="99">
        <f t="shared" si="13"/>
        <v>15</v>
      </c>
      <c r="AN13" s="70">
        <f t="shared" si="14"/>
        <v>11</v>
      </c>
      <c r="AO13" s="70">
        <f t="shared" si="15"/>
        <v>4</v>
      </c>
      <c r="AP13" s="192" t="str">
        <f t="shared" si="16"/>
        <v>2810415</v>
      </c>
      <c r="AQ13" s="76">
        <v>3</v>
      </c>
      <c r="AR13" s="75"/>
      <c r="AS13" s="71">
        <f t="shared" si="17"/>
        <v>3</v>
      </c>
      <c r="AT13" s="166" t="str">
        <f t="shared" si="18"/>
        <v>2810415</v>
      </c>
      <c r="AU13" s="165">
        <f t="shared" si="19"/>
        <v>30</v>
      </c>
    </row>
    <row r="14" spans="1:48" ht="15.75" x14ac:dyDescent="0.25">
      <c r="A14" s="64" t="str">
        <f>'Données compet'!A15</f>
        <v/>
      </c>
      <c r="B14" s="49" t="str">
        <f>IF((VLOOKUP(A14,'Données compet'!$A:$BG,2,FALSE))=0,"",(VLOOKUP(A14,'Données compet'!$A:$BG,2,FALSE)))</f>
        <v/>
      </c>
      <c r="C14" s="65" t="str">
        <f>IF((VLOOKUP(A14,'Données compet'!$A:$BG,3,FALSE))=0,"",(VLOOKUP(A14,'Données compet'!$A:$BG,3,FALSE)))</f>
        <v/>
      </c>
      <c r="D14" s="190" t="str">
        <f>IF((VLOOKUP(A14,'Données compet'!$A:$BG,4,FALSE))=0,"",(VLOOKUP(A14,'Données compet'!$A:$BG,4,FALSE)))</f>
        <v/>
      </c>
      <c r="E14" s="61" t="str">
        <f>IF(A14="","",IF((VLOOKUP(A14,'Données compet'!$A:$BG,17,FALSE))=0,0,(VLOOKUP(A14,'Données compet'!$A:$BG,17,FALSE))))</f>
        <v/>
      </c>
      <c r="F14" s="113" t="str">
        <f>IF(A14="","",IF((VLOOKUP(A14,'Données compet'!$A:$BG,5,FALSE))=0,0,(VLOOKUP(A14,'Données compet'!$A:$BG,5,FALSE))))</f>
        <v/>
      </c>
      <c r="G14" s="87" t="str">
        <f>IF(A14="","",IF((VLOOKUP(A14,'Données compet'!$A:$BG,6,FALSE))=0,0,(VLOOKUP(A14,'Données compet'!$A:$BG,6,FALSE))))</f>
        <v/>
      </c>
      <c r="H14" s="60" t="str">
        <f>IF(A14="","",IF((VLOOKUP(A14,'Données compet'!$A:$BG,7,FALSE))=0,0,(VLOOKUP(A14,'Données compet'!$A:$BG,7,FALSE))))</f>
        <v/>
      </c>
      <c r="I14" s="60" t="str">
        <f>IF(A14="","",IF((VLOOKUP(A14,'Données compet'!$A:$BG,8,FALSE))=0,0,(VLOOKUP(A14,'Données compet'!$A:$BG,8,FALSE))))</f>
        <v/>
      </c>
      <c r="J14" s="74" t="str">
        <f t="shared" ref="J14:J36" si="23">IF(A14="","",VALUE(CONCATENATE(E14,F14,G14,H14,I14)))</f>
        <v/>
      </c>
      <c r="K14" s="77" t="str">
        <f t="shared" ref="K14:K36" si="24">IF(A14="","",RANK(J14,$J$2:$J$36,))</f>
        <v/>
      </c>
      <c r="L14" s="80"/>
      <c r="M14" s="72" t="str">
        <f t="shared" ref="M14:M36" si="25">IF(L14="",K14,L14)</f>
        <v/>
      </c>
      <c r="N14" s="102"/>
      <c r="O14" s="69" t="str">
        <f>IF(A14="","",IF((VLOOKUP(A14,'Données compet'!$A:$BG,31,FALSE))=0,0,(VLOOKUP(A14,'Données compet'!$A:$BG,31,FALSE))))</f>
        <v/>
      </c>
      <c r="P14" s="112" t="str">
        <f>IF(A14="","",IF((VLOOKUP(A14,'Données compet'!$A:$BG,19,FALSE))=0,0,(VLOOKUP(A14,'Données compet'!$A:$BG,19,FALSE))))</f>
        <v/>
      </c>
      <c r="Q14" s="99" t="str">
        <f>IF(A14="","",IF((VLOOKUP(A14,'Données compet'!$A:$BG,20,FALSE))=0,0,(VLOOKUP(A14,'Données compet'!$A:$BG,20,FALSE))))</f>
        <v/>
      </c>
      <c r="R14" s="70" t="str">
        <f>IF(A14="","",IF((VLOOKUP(A14,'Données compet'!$A:$BG,21,FALSE))=0,0,(VLOOKUP(A14,'Données compet'!$A:$BG,21,FALSE))))</f>
        <v/>
      </c>
      <c r="S14" s="70" t="str">
        <f>IF(A14="","",IF((VLOOKUP(A14,'Données compet'!$A:$BG,22,FALSE))=0,0,(VLOOKUP(A14,'Données compet'!$A:$BG,22,FALSE))))</f>
        <v/>
      </c>
      <c r="T14" s="74" t="str">
        <f t="shared" ref="T14:T36" si="26">IF(A14="","",VALUE(CONCATENATE(O14,P14,Q14,R14,S14)))</f>
        <v/>
      </c>
      <c r="U14" s="76" t="str">
        <f t="shared" ref="U14:U36" si="27">IF(A14="","",RANK(T14,$T$2:$T$36,))</f>
        <v/>
      </c>
      <c r="V14" s="79"/>
      <c r="W14" s="71" t="str">
        <f t="shared" ref="W14:W36" si="28">IF(V14="",U14,V14)</f>
        <v/>
      </c>
      <c r="X14" s="102"/>
      <c r="Y14" s="61" t="str">
        <f>IF(A14="","",IF((VLOOKUP(A14,'Données compet'!$A:$BG,45,FALSE))=0,0,(VLOOKUP(A14,'Données compet'!$A:$BG,45,FALSE))))</f>
        <v/>
      </c>
      <c r="Z14" s="113" t="str">
        <f>IF(A14="","",IF((VLOOKUP(A14,'Données compet'!$A:$BG,33,FALSE))=0,0,(VLOOKUP(A14,'Données compet'!$A:$BG,33,FALSE))))</f>
        <v/>
      </c>
      <c r="AA14" s="87" t="str">
        <f>IF(A14="","",IF((VLOOKUP(A14,'Données compet'!$A:$BG,34,FALSE))=0,0,(VLOOKUP(A14,'Données compet'!$A:$BG,34,FALSE))))</f>
        <v/>
      </c>
      <c r="AB14" s="60" t="str">
        <f>IF(A14="","",IF((VLOOKUP(A14,'Données compet'!$A:$BG,35,FALSE))=0,0,(VLOOKUP(A14,'Données compet'!$A:$BG,35,FALSE))))</f>
        <v/>
      </c>
      <c r="AC14" s="60" t="str">
        <f>IF(A14="","",IF((VLOOKUP(A14,'Données compet'!$A:$BG,36,FALSE))=0,0,(VLOOKUP(A14,'Données compet'!$A:$BG,36,FALSE))))</f>
        <v/>
      </c>
      <c r="AD14" s="74" t="str">
        <f t="shared" ref="AD14:AD36" si="29">IF(A14="","",VALUE(CONCATENATE(Y14,Z14,AA14,AB14,AC14)))</f>
        <v/>
      </c>
      <c r="AE14" s="76" t="str">
        <f t="shared" ref="AE14:AE36" si="30">IF(A14="","",RANK(AD14,$AD$2:$AD$36,))</f>
        <v/>
      </c>
      <c r="AF14" s="79"/>
      <c r="AG14" s="71" t="str">
        <f t="shared" ref="AG14:AG36" si="31">IF(AF14="",AE14,AF14)</f>
        <v/>
      </c>
      <c r="AH14" s="102"/>
      <c r="AI14" s="69"/>
      <c r="AJ14" s="112"/>
      <c r="AK14" s="163" t="str">
        <f t="shared" si="11"/>
        <v>0</v>
      </c>
      <c r="AL14" s="87" t="str">
        <f t="shared" ref="AL14:AL36" si="32">IFERROR((G14+Q14+AA14),"")</f>
        <v/>
      </c>
      <c r="AM14" s="87"/>
      <c r="AN14" s="60" t="str">
        <f t="shared" ref="AN14:AN36" si="33">IFERROR((H14+R14+AB14),"")</f>
        <v/>
      </c>
      <c r="AO14" s="60" t="str">
        <f t="shared" ref="AO14:AO15" si="34">IFERROR((I14+S14+AC14),"")</f>
        <v/>
      </c>
      <c r="AP14" s="74" t="str">
        <f t="shared" ref="AP14:AP36" si="35">IF(A14="","",VALUE(CONCATENATE(AI14,AK14,AL14,AN14)))</f>
        <v/>
      </c>
      <c r="AQ14" s="76" t="str">
        <f>IF(A14="","",RANK(AP14,$AP$2:$AP$36,))</f>
        <v/>
      </c>
      <c r="AR14" s="75"/>
      <c r="AS14" s="71" t="str">
        <f t="shared" ref="AS14:AS36" si="36">IF(AR14="",AQ14,AR14)</f>
        <v/>
      </c>
      <c r="AU14" s="165" t="e">
        <f t="shared" si="19"/>
        <v>#VALUE!</v>
      </c>
    </row>
    <row r="15" spans="1:48" ht="15.75" x14ac:dyDescent="0.25">
      <c r="A15" s="64" t="str">
        <f>'Données compet'!A16</f>
        <v/>
      </c>
      <c r="B15" s="49" t="str">
        <f>IF((VLOOKUP(A15,'Données compet'!$A:$BG,2,FALSE))=0,"",(VLOOKUP(A15,'Données compet'!$A:$BG,2,FALSE)))</f>
        <v/>
      </c>
      <c r="C15" s="65" t="str">
        <f>IF((VLOOKUP(A15,'Données compet'!$A:$BG,3,FALSE))=0,"",(VLOOKUP(A15,'Données compet'!$A:$BG,3,FALSE)))</f>
        <v/>
      </c>
      <c r="D15" s="190" t="str">
        <f>IF((VLOOKUP(A15,'Données compet'!$A:$BG,4,FALSE))=0,"",(VLOOKUP(A15,'Données compet'!$A:$BG,4,FALSE)))</f>
        <v/>
      </c>
      <c r="E15" s="61" t="str">
        <f>IF(A15="","",IF((VLOOKUP(A15,'Données compet'!$A:$BG,17,FALSE))=0,0,(VLOOKUP(A15,'Données compet'!$A:$BG,17,FALSE))))</f>
        <v/>
      </c>
      <c r="F15" s="113" t="str">
        <f>IF(A15="","",IF((VLOOKUP(A15,'Données compet'!$A:$BG,5,FALSE))=0,0,(VLOOKUP(A15,'Données compet'!$A:$BG,5,FALSE))))</f>
        <v/>
      </c>
      <c r="G15" s="87" t="str">
        <f>IF(A15="","",IF((VLOOKUP(A15,'Données compet'!$A:$BG,6,FALSE))=0,0,(VLOOKUP(A15,'Données compet'!$A:$BG,6,FALSE))))</f>
        <v/>
      </c>
      <c r="H15" s="60" t="str">
        <f>IF(A15="","",IF((VLOOKUP(A15,'Données compet'!$A:$BG,7,FALSE))=0,0,(VLOOKUP(A15,'Données compet'!$A:$BG,7,FALSE))))</f>
        <v/>
      </c>
      <c r="I15" s="60" t="str">
        <f>IF(A15="","",IF((VLOOKUP(A15,'Données compet'!$A:$BG,8,FALSE))=0,0,(VLOOKUP(A15,'Données compet'!$A:$BG,8,FALSE))))</f>
        <v/>
      </c>
      <c r="J15" s="74" t="str">
        <f t="shared" si="23"/>
        <v/>
      </c>
      <c r="K15" s="77" t="str">
        <f t="shared" si="24"/>
        <v/>
      </c>
      <c r="L15" s="80"/>
      <c r="M15" s="72" t="str">
        <f t="shared" si="25"/>
        <v/>
      </c>
      <c r="N15" s="102"/>
      <c r="O15" s="69" t="str">
        <f>IF(A15="","",IF((VLOOKUP(A15,'Données compet'!$A:$BG,31,FALSE))=0,0,(VLOOKUP(A15,'Données compet'!$A:$BG,31,FALSE))))</f>
        <v/>
      </c>
      <c r="P15" s="112" t="str">
        <f>IF(A15="","",IF((VLOOKUP(A15,'Données compet'!$A:$BG,19,FALSE))=0,0,(VLOOKUP(A15,'Données compet'!$A:$BG,19,FALSE))))</f>
        <v/>
      </c>
      <c r="Q15" s="99" t="str">
        <f>IF(A15="","",IF((VLOOKUP(A15,'Données compet'!$A:$BG,20,FALSE))=0,0,(VLOOKUP(A15,'Données compet'!$A:$BG,20,FALSE))))</f>
        <v/>
      </c>
      <c r="R15" s="70" t="str">
        <f>IF(A15="","",IF((VLOOKUP(A15,'Données compet'!$A:$BG,21,FALSE))=0,0,(VLOOKUP(A15,'Données compet'!$A:$BG,21,FALSE))))</f>
        <v/>
      </c>
      <c r="S15" s="70" t="str">
        <f>IF(A15="","",IF((VLOOKUP(A15,'Données compet'!$A:$BG,22,FALSE))=0,0,(VLOOKUP(A15,'Données compet'!$A:$BG,22,FALSE))))</f>
        <v/>
      </c>
      <c r="T15" s="74" t="str">
        <f t="shared" si="26"/>
        <v/>
      </c>
      <c r="U15" s="76" t="str">
        <f t="shared" si="27"/>
        <v/>
      </c>
      <c r="V15" s="79"/>
      <c r="W15" s="71" t="str">
        <f t="shared" si="28"/>
        <v/>
      </c>
      <c r="X15" s="102"/>
      <c r="Y15" s="61" t="str">
        <f>IF(A15="","",IF((VLOOKUP(A15,'Données compet'!$A:$BG,45,FALSE))=0,0,(VLOOKUP(A15,'Données compet'!$A:$BG,45,FALSE))))</f>
        <v/>
      </c>
      <c r="Z15" s="113" t="str">
        <f>IF(A15="","",IF((VLOOKUP(A15,'Données compet'!$A:$BG,33,FALSE))=0,0,(VLOOKUP(A15,'Données compet'!$A:$BG,33,FALSE))))</f>
        <v/>
      </c>
      <c r="AA15" s="87" t="str">
        <f>IF(A15="","",IF((VLOOKUP(A15,'Données compet'!$A:$BG,34,FALSE))=0,0,(VLOOKUP(A15,'Données compet'!$A:$BG,34,FALSE))))</f>
        <v/>
      </c>
      <c r="AB15" s="60" t="str">
        <f>IF(A15="","",IF((VLOOKUP(A15,'Données compet'!$A:$BG,35,FALSE))=0,0,(VLOOKUP(A15,'Données compet'!$A:$BG,35,FALSE))))</f>
        <v/>
      </c>
      <c r="AC15" s="60" t="str">
        <f>IF(A15="","",IF((VLOOKUP(A15,'Données compet'!$A:$BG,36,FALSE))=0,0,(VLOOKUP(A15,'Données compet'!$A:$BG,36,FALSE))))</f>
        <v/>
      </c>
      <c r="AD15" s="74" t="str">
        <f t="shared" si="29"/>
        <v/>
      </c>
      <c r="AE15" s="76" t="str">
        <f t="shared" si="30"/>
        <v/>
      </c>
      <c r="AF15" s="75"/>
      <c r="AG15" s="71" t="str">
        <f t="shared" si="31"/>
        <v/>
      </c>
      <c r="AH15" s="102"/>
      <c r="AI15" s="69"/>
      <c r="AJ15" s="112"/>
      <c r="AK15" s="163" t="str">
        <f t="shared" si="11"/>
        <v>0</v>
      </c>
      <c r="AL15" s="87" t="str">
        <f t="shared" si="32"/>
        <v/>
      </c>
      <c r="AM15" s="87"/>
      <c r="AN15" s="60" t="str">
        <f t="shared" si="33"/>
        <v/>
      </c>
      <c r="AO15" s="60" t="str">
        <f t="shared" si="34"/>
        <v/>
      </c>
      <c r="AP15" s="74" t="str">
        <f t="shared" si="35"/>
        <v/>
      </c>
      <c r="AQ15" s="76" t="str">
        <f>IF(A15="","",RANK(AP15,$AP$2:$AP$36,))</f>
        <v/>
      </c>
      <c r="AR15" s="75"/>
      <c r="AS15" s="71" t="str">
        <f t="shared" si="36"/>
        <v/>
      </c>
      <c r="AU15" s="165"/>
    </row>
    <row r="16" spans="1:48" ht="15.75" x14ac:dyDescent="0.25">
      <c r="A16" s="64" t="str">
        <f>'Données compet'!A17</f>
        <v/>
      </c>
      <c r="B16" s="49" t="str">
        <f>IF((VLOOKUP(A16,'Données compet'!$A:$BG,2,FALSE))=0,"",(VLOOKUP(A16,'Données compet'!$A:$BG,2,FALSE)))</f>
        <v/>
      </c>
      <c r="C16" s="65" t="str">
        <f>IF((VLOOKUP(A16,'Données compet'!$A:$BG,3,FALSE))=0,"",(VLOOKUP(A16,'Données compet'!$A:$BG,3,FALSE)))</f>
        <v/>
      </c>
      <c r="D16" s="190" t="str">
        <f>IF((VLOOKUP(A16,'Données compet'!$A:$BG,4,FALSE))=0,"",(VLOOKUP(A16,'Données compet'!$A:$BG,4,FALSE)))</f>
        <v/>
      </c>
      <c r="E16" s="61" t="str">
        <f>IF(A16="","",IF((VLOOKUP(A16,'Données compet'!$A:$BG,17,FALSE))=0,0,(VLOOKUP(A16,'Données compet'!$A:$BG,17,FALSE))))</f>
        <v/>
      </c>
      <c r="F16" s="113" t="str">
        <f>IF(A16="","",IF((VLOOKUP(A16,'Données compet'!$A:$BG,5,FALSE))=0,0,(VLOOKUP(A16,'Données compet'!$A:$BG,5,FALSE))))</f>
        <v/>
      </c>
      <c r="G16" s="87" t="str">
        <f>IF(A16="","",IF((VLOOKUP(A16,'Données compet'!$A:$BG,6,FALSE))=0,0,(VLOOKUP(A16,'Données compet'!$A:$BG,6,FALSE))))</f>
        <v/>
      </c>
      <c r="H16" s="60" t="str">
        <f>IF(A16="","",IF((VLOOKUP(A16,'Données compet'!$A:$BG,7,FALSE))=0,0,(VLOOKUP(A16,'Données compet'!$A:$BG,7,FALSE))))</f>
        <v/>
      </c>
      <c r="I16" s="60" t="str">
        <f>IF(A16="","",IF((VLOOKUP(A16,'Données compet'!$A:$BG,8,FALSE))=0,0,(VLOOKUP(A16,'Données compet'!$A:$BG,8,FALSE))))</f>
        <v/>
      </c>
      <c r="J16" s="74" t="str">
        <f t="shared" si="23"/>
        <v/>
      </c>
      <c r="K16" s="77" t="str">
        <f t="shared" si="24"/>
        <v/>
      </c>
      <c r="L16" s="80"/>
      <c r="M16" s="72" t="str">
        <f t="shared" si="25"/>
        <v/>
      </c>
      <c r="N16" s="102"/>
      <c r="O16" s="69" t="str">
        <f>IF(A16="","",IF((VLOOKUP(A16,'Données compet'!$A:$BG,31,FALSE))=0,0,(VLOOKUP(A16,'Données compet'!$A:$BG,31,FALSE))))</f>
        <v/>
      </c>
      <c r="P16" s="112" t="str">
        <f>IF(A16="","",IF((VLOOKUP(A16,'Données compet'!$A:$BG,19,FALSE))=0,0,(VLOOKUP(A16,'Données compet'!$A:$BG,19,FALSE))))</f>
        <v/>
      </c>
      <c r="Q16" s="99" t="str">
        <f>IF(A16="","",IF((VLOOKUP(A16,'Données compet'!$A:$BG,20,FALSE))=0,0,(VLOOKUP(A16,'Données compet'!$A:$BG,20,FALSE))))</f>
        <v/>
      </c>
      <c r="R16" s="70" t="str">
        <f>IF(A16="","",IF((VLOOKUP(A16,'Données compet'!$A:$BG,21,FALSE))=0,0,(VLOOKUP(A16,'Données compet'!$A:$BG,21,FALSE))))</f>
        <v/>
      </c>
      <c r="S16" s="70" t="str">
        <f>IF(A16="","",IF((VLOOKUP(A16,'Données compet'!$A:$BG,22,FALSE))=0,0,(VLOOKUP(A16,'Données compet'!$A:$BG,22,FALSE))))</f>
        <v/>
      </c>
      <c r="T16" s="74" t="str">
        <f t="shared" si="26"/>
        <v/>
      </c>
      <c r="U16" s="76" t="str">
        <f t="shared" si="27"/>
        <v/>
      </c>
      <c r="V16" s="79"/>
      <c r="W16" s="71" t="str">
        <f t="shared" si="28"/>
        <v/>
      </c>
      <c r="X16" s="102"/>
      <c r="Y16" s="61" t="str">
        <f>IF(A16="","",IF((VLOOKUP(A16,'Données compet'!$A:$BG,45,FALSE))=0,0,(VLOOKUP(A16,'Données compet'!$A:$BG,45,FALSE))))</f>
        <v/>
      </c>
      <c r="Z16" s="113" t="str">
        <f>IF(A16="","",IF((VLOOKUP(A16,'Données compet'!$A:$BG,33,FALSE))=0,0,(VLOOKUP(A16,'Données compet'!$A:$BG,33,FALSE))))</f>
        <v/>
      </c>
      <c r="AA16" s="87" t="str">
        <f>IF(A16="","",IF((VLOOKUP(A16,'Données compet'!$A:$BG,34,FALSE))=0,0,(VLOOKUP(A16,'Données compet'!$A:$BG,34,FALSE))))</f>
        <v/>
      </c>
      <c r="AB16" s="60" t="str">
        <f>IF(A16="","",IF((VLOOKUP(A16,'Données compet'!$A:$BG,35,FALSE))=0,0,(VLOOKUP(A16,'Données compet'!$A:$BG,35,FALSE))))</f>
        <v/>
      </c>
      <c r="AC16" s="60" t="str">
        <f>IF(A16="","",IF((VLOOKUP(A16,'Données compet'!$A:$BG,36,FALSE))=0,0,(VLOOKUP(A16,'Données compet'!$A:$BG,36,FALSE))))</f>
        <v/>
      </c>
      <c r="AD16" s="74" t="str">
        <f t="shared" si="29"/>
        <v/>
      </c>
      <c r="AE16" s="76" t="str">
        <f t="shared" si="30"/>
        <v/>
      </c>
      <c r="AF16" s="75"/>
      <c r="AG16" s="71" t="str">
        <f t="shared" si="31"/>
        <v/>
      </c>
      <c r="AH16" s="102"/>
      <c r="AI16" s="69"/>
      <c r="AJ16" s="112"/>
      <c r="AK16" s="163" t="str">
        <f t="shared" si="11"/>
        <v>0</v>
      </c>
      <c r="AL16" s="87" t="str">
        <f t="shared" si="32"/>
        <v/>
      </c>
      <c r="AM16" s="87"/>
      <c r="AN16" s="60" t="str">
        <f t="shared" si="33"/>
        <v/>
      </c>
      <c r="AO16" s="60" t="str">
        <f t="shared" ref="AO16:AO36" si="37">IFERROR((I16+S16+AC16),"")</f>
        <v/>
      </c>
      <c r="AP16" s="74" t="str">
        <f t="shared" si="35"/>
        <v/>
      </c>
      <c r="AQ16" s="76" t="str">
        <f>IF(A16="","",RANK(AP16,$AP$2:$AP$36,))</f>
        <v/>
      </c>
      <c r="AR16" s="75"/>
      <c r="AS16" s="71" t="str">
        <f t="shared" si="36"/>
        <v/>
      </c>
    </row>
    <row r="17" spans="1:45" ht="15.75" x14ac:dyDescent="0.25">
      <c r="A17" s="64" t="str">
        <f>'Données compet'!A18</f>
        <v/>
      </c>
      <c r="B17" s="49" t="str">
        <f>IF((VLOOKUP(A17,'Données compet'!$A:$BG,2,FALSE))=0,"",(VLOOKUP(A17,'Données compet'!$A:$BG,2,FALSE)))</f>
        <v/>
      </c>
      <c r="C17" s="65" t="str">
        <f>IF((VLOOKUP(A17,'Données compet'!$A:$BG,3,FALSE))=0,"",(VLOOKUP(A17,'Données compet'!$A:$BG,3,FALSE)))</f>
        <v/>
      </c>
      <c r="D17" s="190" t="str">
        <f>IF((VLOOKUP(A17,'Données compet'!$A:$BG,4,FALSE))=0,"",(VLOOKUP(A17,'Données compet'!$A:$BG,4,FALSE)))</f>
        <v/>
      </c>
      <c r="E17" s="61" t="str">
        <f>IF(A17="","",IF((VLOOKUP(A17,'Données compet'!$A:$BG,17,FALSE))=0,0,(VLOOKUP(A17,'Données compet'!$A:$BG,17,FALSE))))</f>
        <v/>
      </c>
      <c r="F17" s="113" t="str">
        <f>IF(A17="","",IF((VLOOKUP(A17,'Données compet'!$A:$BG,5,FALSE))=0,0,(VLOOKUP(A17,'Données compet'!$A:$BG,5,FALSE))))</f>
        <v/>
      </c>
      <c r="G17" s="87" t="str">
        <f>IF(A17="","",IF((VLOOKUP(A17,'Données compet'!$A:$BG,6,FALSE))=0,0,(VLOOKUP(A17,'Données compet'!$A:$BG,6,FALSE))))</f>
        <v/>
      </c>
      <c r="H17" s="60" t="str">
        <f>IF(A17="","",IF((VLOOKUP(A17,'Données compet'!$A:$BG,7,FALSE))=0,0,(VLOOKUP(A17,'Données compet'!$A:$BG,7,FALSE))))</f>
        <v/>
      </c>
      <c r="I17" s="60" t="str">
        <f>IF(A17="","",IF((VLOOKUP(A17,'Données compet'!$A:$BG,8,FALSE))=0,0,(VLOOKUP(A17,'Données compet'!$A:$BG,8,FALSE))))</f>
        <v/>
      </c>
      <c r="J17" s="74" t="str">
        <f t="shared" si="23"/>
        <v/>
      </c>
      <c r="K17" s="77" t="str">
        <f t="shared" si="24"/>
        <v/>
      </c>
      <c r="L17" s="80"/>
      <c r="M17" s="72" t="str">
        <f t="shared" si="25"/>
        <v/>
      </c>
      <c r="N17" s="102"/>
      <c r="O17" s="69" t="str">
        <f>IF(A17="","",IF((VLOOKUP(A17,'Données compet'!$A:$BG,31,FALSE))=0,0,(VLOOKUP(A17,'Données compet'!$A:$BG,31,FALSE))))</f>
        <v/>
      </c>
      <c r="P17" s="112" t="str">
        <f>IF(A17="","",IF((VLOOKUP(A17,'Données compet'!$A:$BG,19,FALSE))=0,0,(VLOOKUP(A17,'Données compet'!$A:$BG,19,FALSE))))</f>
        <v/>
      </c>
      <c r="Q17" s="99" t="str">
        <f>IF(A17="","",IF((VLOOKUP(A17,'Données compet'!$A:$BG,20,FALSE))=0,0,(VLOOKUP(A17,'Données compet'!$A:$BG,20,FALSE))))</f>
        <v/>
      </c>
      <c r="R17" s="70" t="str">
        <f>IF(A17="","",IF((VLOOKUP(A17,'Données compet'!$A:$BG,21,FALSE))=0,0,(VLOOKUP(A17,'Données compet'!$A:$BG,21,FALSE))))</f>
        <v/>
      </c>
      <c r="S17" s="70" t="str">
        <f>IF(A17="","",IF((VLOOKUP(A17,'Données compet'!$A:$BG,22,FALSE))=0,0,(VLOOKUP(A17,'Données compet'!$A:$BG,22,FALSE))))</f>
        <v/>
      </c>
      <c r="T17" s="74" t="str">
        <f t="shared" si="26"/>
        <v/>
      </c>
      <c r="U17" s="76" t="str">
        <f t="shared" si="27"/>
        <v/>
      </c>
      <c r="V17" s="79"/>
      <c r="W17" s="71" t="str">
        <f t="shared" si="28"/>
        <v/>
      </c>
      <c r="X17" s="102"/>
      <c r="Y17" s="61" t="str">
        <f>IF(A17="","",IF((VLOOKUP(A17,'Données compet'!$A:$BG,45,FALSE))=0,0,(VLOOKUP(A17,'Données compet'!$A:$BG,45,FALSE))))</f>
        <v/>
      </c>
      <c r="Z17" s="113" t="str">
        <f>IF(A17="","",IF((VLOOKUP(A17,'Données compet'!$A:$BG,33,FALSE))=0,0,(VLOOKUP(A17,'Données compet'!$A:$BG,33,FALSE))))</f>
        <v/>
      </c>
      <c r="AA17" s="87" t="str">
        <f>IF(A17="","",IF((VLOOKUP(A17,'Données compet'!$A:$BG,34,FALSE))=0,0,(VLOOKUP(A17,'Données compet'!$A:$BG,34,FALSE))))</f>
        <v/>
      </c>
      <c r="AB17" s="60" t="str">
        <f>IF(A17="","",IF((VLOOKUP(A17,'Données compet'!$A:$BG,35,FALSE))=0,0,(VLOOKUP(A17,'Données compet'!$A:$BG,35,FALSE))))</f>
        <v/>
      </c>
      <c r="AC17" s="60" t="str">
        <f>IF(A17="","",IF((VLOOKUP(A17,'Données compet'!$A:$BG,36,FALSE))=0,0,(VLOOKUP(A17,'Données compet'!$A:$BG,36,FALSE))))</f>
        <v/>
      </c>
      <c r="AD17" s="74" t="str">
        <f t="shared" si="29"/>
        <v/>
      </c>
      <c r="AE17" s="76" t="str">
        <f t="shared" si="30"/>
        <v/>
      </c>
      <c r="AF17" s="75"/>
      <c r="AG17" s="71" t="str">
        <f t="shared" si="31"/>
        <v/>
      </c>
      <c r="AH17" s="102"/>
      <c r="AI17" s="69"/>
      <c r="AJ17" s="112"/>
      <c r="AK17" s="163" t="str">
        <f t="shared" si="11"/>
        <v>0</v>
      </c>
      <c r="AL17" s="87" t="str">
        <f t="shared" si="32"/>
        <v/>
      </c>
      <c r="AM17" s="87"/>
      <c r="AN17" s="60" t="str">
        <f t="shared" si="33"/>
        <v/>
      </c>
      <c r="AO17" s="60" t="str">
        <f t="shared" si="37"/>
        <v/>
      </c>
      <c r="AP17" s="74" t="str">
        <f t="shared" si="35"/>
        <v/>
      </c>
      <c r="AQ17" s="76" t="str">
        <f>IF(A17="","",RANK(AP17,$AP$2:$AP$36,))</f>
        <v/>
      </c>
      <c r="AR17" s="75"/>
      <c r="AS17" s="71" t="str">
        <f t="shared" si="36"/>
        <v/>
      </c>
    </row>
    <row r="18" spans="1:45" ht="15.75" x14ac:dyDescent="0.25">
      <c r="A18" s="64" t="str">
        <f>'Données compet'!A19</f>
        <v/>
      </c>
      <c r="B18" s="49" t="str">
        <f>IF((VLOOKUP(A18,'Données compet'!$A:$BG,2,FALSE))=0,"",(VLOOKUP(A18,'Données compet'!$A:$BG,2,FALSE)))</f>
        <v/>
      </c>
      <c r="C18" s="65" t="str">
        <f>IF((VLOOKUP(A18,'Données compet'!$A:$BG,3,FALSE))=0,"",(VLOOKUP(A18,'Données compet'!$A:$BG,3,FALSE)))</f>
        <v/>
      </c>
      <c r="D18" s="190" t="str">
        <f>IF((VLOOKUP(A18,'Données compet'!$A:$BG,4,FALSE))=0,"",(VLOOKUP(A18,'Données compet'!$A:$BG,4,FALSE)))</f>
        <v/>
      </c>
      <c r="E18" s="61" t="str">
        <f>IF(A18="","",IF((VLOOKUP(A18,'Données compet'!$A:$BG,17,FALSE))=0,0,(VLOOKUP(A18,'Données compet'!$A:$BG,17,FALSE))))</f>
        <v/>
      </c>
      <c r="F18" s="113" t="str">
        <f>IF(A18="","",IF((VLOOKUP(A18,'Données compet'!$A:$BG,5,FALSE))=0,0,(VLOOKUP(A18,'Données compet'!$A:$BG,5,FALSE))))</f>
        <v/>
      </c>
      <c r="G18" s="87" t="str">
        <f>IF(A18="","",IF((VLOOKUP(A18,'Données compet'!$A:$BG,6,FALSE))=0,0,(VLOOKUP(A18,'Données compet'!$A:$BG,6,FALSE))))</f>
        <v/>
      </c>
      <c r="H18" s="60" t="str">
        <f>IF(A18="","",IF((VLOOKUP(A18,'Données compet'!$A:$BG,7,FALSE))=0,0,(VLOOKUP(A18,'Données compet'!$A:$BG,7,FALSE))))</f>
        <v/>
      </c>
      <c r="I18" s="60" t="str">
        <f>IF(A18="","",IF((VLOOKUP(A18,'Données compet'!$A:$BG,8,FALSE))=0,0,(VLOOKUP(A18,'Données compet'!$A:$BG,8,FALSE))))</f>
        <v/>
      </c>
      <c r="J18" s="74" t="str">
        <f t="shared" si="23"/>
        <v/>
      </c>
      <c r="K18" s="77" t="str">
        <f t="shared" si="24"/>
        <v/>
      </c>
      <c r="L18" s="80"/>
      <c r="M18" s="72" t="str">
        <f t="shared" si="25"/>
        <v/>
      </c>
      <c r="N18" s="102"/>
      <c r="O18" s="69" t="str">
        <f>IF(A18="","",IF((VLOOKUP(A18,'Données compet'!$A:$BG,31,FALSE))=0,0,(VLOOKUP(A18,'Données compet'!$A:$BG,31,FALSE))))</f>
        <v/>
      </c>
      <c r="P18" s="112" t="str">
        <f>IF(A18="","",IF((VLOOKUP(A18,'Données compet'!$A:$BG,19,FALSE))=0,0,(VLOOKUP(A18,'Données compet'!$A:$BG,19,FALSE))))</f>
        <v/>
      </c>
      <c r="Q18" s="99" t="str">
        <f>IF(A18="","",IF((VLOOKUP(A18,'Données compet'!$A:$BG,20,FALSE))=0,0,(VLOOKUP(A18,'Données compet'!$A:$BG,20,FALSE))))</f>
        <v/>
      </c>
      <c r="R18" s="70" t="str">
        <f>IF(A18="","",IF((VLOOKUP(A18,'Données compet'!$A:$BG,21,FALSE))=0,0,(VLOOKUP(A18,'Données compet'!$A:$BG,21,FALSE))))</f>
        <v/>
      </c>
      <c r="S18" s="70" t="str">
        <f>IF(A18="","",IF((VLOOKUP(A18,'Données compet'!$A:$BG,22,FALSE))=0,0,(VLOOKUP(A18,'Données compet'!$A:$BG,22,FALSE))))</f>
        <v/>
      </c>
      <c r="T18" s="74" t="str">
        <f t="shared" si="26"/>
        <v/>
      </c>
      <c r="U18" s="76" t="str">
        <f t="shared" si="27"/>
        <v/>
      </c>
      <c r="V18" s="79"/>
      <c r="W18" s="71" t="str">
        <f t="shared" si="28"/>
        <v/>
      </c>
      <c r="X18" s="102"/>
      <c r="Y18" s="61" t="str">
        <f>IF(A18="","",IF((VLOOKUP(A18,'Données compet'!$A:$BG,45,FALSE))=0,0,(VLOOKUP(A18,'Données compet'!$A:$BG,45,FALSE))))</f>
        <v/>
      </c>
      <c r="Z18" s="113" t="str">
        <f>IF(A18="","",IF((VLOOKUP(A18,'Données compet'!$A:$BG,33,FALSE))=0,0,(VLOOKUP(A18,'Données compet'!$A:$BG,33,FALSE))))</f>
        <v/>
      </c>
      <c r="AA18" s="87" t="str">
        <f>IF(A18="","",IF((VLOOKUP(A18,'Données compet'!$A:$BG,34,FALSE))=0,0,(VLOOKUP(A18,'Données compet'!$A:$BG,34,FALSE))))</f>
        <v/>
      </c>
      <c r="AB18" s="60" t="str">
        <f>IF(A18="","",IF((VLOOKUP(A18,'Données compet'!$A:$BG,35,FALSE))=0,0,(VLOOKUP(A18,'Données compet'!$A:$BG,35,FALSE))))</f>
        <v/>
      </c>
      <c r="AC18" s="60" t="str">
        <f>IF(A18="","",IF((VLOOKUP(A18,'Données compet'!$A:$BG,36,FALSE))=0,0,(VLOOKUP(A18,'Données compet'!$A:$BG,36,FALSE))))</f>
        <v/>
      </c>
      <c r="AD18" s="74" t="str">
        <f t="shared" si="29"/>
        <v/>
      </c>
      <c r="AE18" s="76" t="str">
        <f t="shared" si="30"/>
        <v/>
      </c>
      <c r="AF18" s="75"/>
      <c r="AG18" s="71" t="str">
        <f t="shared" si="31"/>
        <v/>
      </c>
      <c r="AH18" s="102"/>
      <c r="AI18" s="69"/>
      <c r="AJ18" s="112"/>
      <c r="AK18" s="163" t="str">
        <f t="shared" si="11"/>
        <v>0</v>
      </c>
      <c r="AL18" s="87"/>
      <c r="AM18" s="87"/>
      <c r="AN18" s="60"/>
      <c r="AO18" s="60"/>
      <c r="AP18" s="74" t="str">
        <f t="shared" si="35"/>
        <v/>
      </c>
      <c r="AQ18" s="76"/>
      <c r="AR18" s="75"/>
      <c r="AS18" s="71"/>
    </row>
    <row r="19" spans="1:45" ht="15.75" x14ac:dyDescent="0.25">
      <c r="A19" s="64" t="str">
        <f>'Données compet'!A20</f>
        <v/>
      </c>
      <c r="B19" s="49" t="str">
        <f>IF((VLOOKUP(A19,'Données compet'!$A:$BG,2,FALSE))=0,"",(VLOOKUP(A19,'Données compet'!$A:$BG,2,FALSE)))</f>
        <v/>
      </c>
      <c r="C19" s="65" t="str">
        <f>IF((VLOOKUP(A19,'Données compet'!$A:$BG,3,FALSE))=0,"",(VLOOKUP(A19,'Données compet'!$A:$BG,3,FALSE)))</f>
        <v/>
      </c>
      <c r="D19" s="190" t="str">
        <f>IF((VLOOKUP(A19,'Données compet'!$A:$BG,4,FALSE))=0,"",(VLOOKUP(A19,'Données compet'!$A:$BG,4,FALSE)))</f>
        <v/>
      </c>
      <c r="E19" s="61" t="str">
        <f>IF(A19="","",IF((VLOOKUP(A19,'Données compet'!$A:$BG,17,FALSE))=0,0,(VLOOKUP(A19,'Données compet'!$A:$BG,17,FALSE))))</f>
        <v/>
      </c>
      <c r="F19" s="113" t="str">
        <f>IF(A19="","",IF((VLOOKUP(A19,'Données compet'!$A:$BG,5,FALSE))=0,0,(VLOOKUP(A19,'Données compet'!$A:$BG,5,FALSE))))</f>
        <v/>
      </c>
      <c r="G19" s="87" t="str">
        <f>IF(A19="","",IF((VLOOKUP(A19,'Données compet'!$A:$BG,6,FALSE))=0,0,(VLOOKUP(A19,'Données compet'!$A:$BG,6,FALSE))))</f>
        <v/>
      </c>
      <c r="H19" s="60" t="str">
        <f>IF(A19="","",IF((VLOOKUP(A19,'Données compet'!$A:$BG,7,FALSE))=0,0,(VLOOKUP(A19,'Données compet'!$A:$BG,7,FALSE))))</f>
        <v/>
      </c>
      <c r="I19" s="60" t="str">
        <f>IF(A19="","",IF((VLOOKUP(A19,'Données compet'!$A:$BG,8,FALSE))=0,0,(VLOOKUP(A19,'Données compet'!$A:$BG,8,FALSE))))</f>
        <v/>
      </c>
      <c r="J19" s="74" t="str">
        <f t="shared" si="23"/>
        <v/>
      </c>
      <c r="K19" s="77" t="str">
        <f t="shared" si="24"/>
        <v/>
      </c>
      <c r="L19" s="80"/>
      <c r="M19" s="72" t="str">
        <f t="shared" si="25"/>
        <v/>
      </c>
      <c r="N19" s="102"/>
      <c r="O19" s="69" t="str">
        <f>IF(A19="","",IF((VLOOKUP(A19,'Données compet'!$A:$BG,31,FALSE))=0,0,(VLOOKUP(A19,'Données compet'!$A:$BG,31,FALSE))))</f>
        <v/>
      </c>
      <c r="P19" s="112" t="str">
        <f>IF(A19="","",IF((VLOOKUP(A19,'Données compet'!$A:$BG,19,FALSE))=0,0,(VLOOKUP(A19,'Données compet'!$A:$BG,19,FALSE))))</f>
        <v/>
      </c>
      <c r="Q19" s="99" t="str">
        <f>IF(A19="","",IF((VLOOKUP(A19,'Données compet'!$A:$BG,20,FALSE))=0,0,(VLOOKUP(A19,'Données compet'!$A:$BG,20,FALSE))))</f>
        <v/>
      </c>
      <c r="R19" s="70" t="str">
        <f>IF(A19="","",IF((VLOOKUP(A19,'Données compet'!$A:$BG,21,FALSE))=0,0,(VLOOKUP(A19,'Données compet'!$A:$BG,21,FALSE))))</f>
        <v/>
      </c>
      <c r="S19" s="70" t="str">
        <f>IF(A19="","",IF((VLOOKUP(A19,'Données compet'!$A:$BG,22,FALSE))=0,0,(VLOOKUP(A19,'Données compet'!$A:$BG,22,FALSE))))</f>
        <v/>
      </c>
      <c r="T19" s="74" t="str">
        <f t="shared" si="26"/>
        <v/>
      </c>
      <c r="U19" s="76" t="str">
        <f t="shared" si="27"/>
        <v/>
      </c>
      <c r="V19" s="79"/>
      <c r="W19" s="71" t="str">
        <f t="shared" si="28"/>
        <v/>
      </c>
      <c r="X19" s="102"/>
      <c r="Y19" s="61" t="str">
        <f>IF(A19="","",IF((VLOOKUP(A19,'Données compet'!$A:$BG,45,FALSE))=0,0,(VLOOKUP(A19,'Données compet'!$A:$BG,45,FALSE))))</f>
        <v/>
      </c>
      <c r="Z19" s="113" t="str">
        <f>IF(A19="","",IF((VLOOKUP(A19,'Données compet'!$A:$BG,33,FALSE))=0,0,(VLOOKUP(A19,'Données compet'!$A:$BG,33,FALSE))))</f>
        <v/>
      </c>
      <c r="AA19" s="87" t="str">
        <f>IF(A19="","",IF((VLOOKUP(A19,'Données compet'!$A:$BG,34,FALSE))=0,0,(VLOOKUP(A19,'Données compet'!$A:$BG,34,FALSE))))</f>
        <v/>
      </c>
      <c r="AB19" s="60" t="str">
        <f>IF(A19="","",IF((VLOOKUP(A19,'Données compet'!$A:$BG,35,FALSE))=0,0,(VLOOKUP(A19,'Données compet'!$A:$BG,35,FALSE))))</f>
        <v/>
      </c>
      <c r="AC19" s="60" t="str">
        <f>IF(A19="","",IF((VLOOKUP(A19,'Données compet'!$A:$BG,36,FALSE))=0,0,(VLOOKUP(A19,'Données compet'!$A:$BG,36,FALSE))))</f>
        <v/>
      </c>
      <c r="AD19" s="74" t="str">
        <f t="shared" si="29"/>
        <v/>
      </c>
      <c r="AE19" s="76" t="str">
        <f t="shared" si="30"/>
        <v/>
      </c>
      <c r="AF19" s="75"/>
      <c r="AG19" s="71" t="str">
        <f t="shared" si="31"/>
        <v/>
      </c>
      <c r="AH19" s="102"/>
      <c r="AI19" s="69"/>
      <c r="AJ19" s="112"/>
      <c r="AK19" s="163" t="str">
        <f t="shared" si="11"/>
        <v>0</v>
      </c>
      <c r="AL19" s="87" t="str">
        <f t="shared" si="32"/>
        <v/>
      </c>
      <c r="AM19" s="87"/>
      <c r="AN19" s="60" t="str">
        <f t="shared" si="33"/>
        <v/>
      </c>
      <c r="AO19" s="60" t="str">
        <f t="shared" si="37"/>
        <v/>
      </c>
      <c r="AP19" s="74" t="str">
        <f t="shared" si="35"/>
        <v/>
      </c>
      <c r="AQ19" s="76" t="str">
        <f t="shared" ref="AQ19:AQ36" si="38">IF(A19="","",RANK(AP19,$AP$2:$AP$36,))</f>
        <v/>
      </c>
      <c r="AR19" s="75"/>
      <c r="AS19" s="71" t="str">
        <f t="shared" si="36"/>
        <v/>
      </c>
    </row>
    <row r="20" spans="1:45" ht="15.75" x14ac:dyDescent="0.25">
      <c r="A20" s="64" t="str">
        <f>'Données compet'!A21</f>
        <v/>
      </c>
      <c r="B20" s="49" t="str">
        <f>IF((VLOOKUP(A20,'Données compet'!$A:$BG,2,FALSE))=0,"",(VLOOKUP(A20,'Données compet'!$A:$BG,2,FALSE)))</f>
        <v/>
      </c>
      <c r="C20" s="65" t="str">
        <f>IF((VLOOKUP(A20,'Données compet'!$A:$BG,3,FALSE))=0,"",(VLOOKUP(A20,'Données compet'!$A:$BG,3,FALSE)))</f>
        <v/>
      </c>
      <c r="D20" s="190" t="str">
        <f>IF((VLOOKUP(A20,'Données compet'!$A:$BG,4,FALSE))=0,"",(VLOOKUP(A20,'Données compet'!$A:$BG,4,FALSE)))</f>
        <v/>
      </c>
      <c r="E20" s="61" t="str">
        <f>IF(A20="","",IF((VLOOKUP(A20,'Données compet'!$A:$BG,17,FALSE))=0,0,(VLOOKUP(A20,'Données compet'!$A:$BG,17,FALSE))))</f>
        <v/>
      </c>
      <c r="F20" s="113" t="str">
        <f>IF(A20="","",IF((VLOOKUP(A20,'Données compet'!$A:$BG,5,FALSE))=0,0,(VLOOKUP(A20,'Données compet'!$A:$BG,5,FALSE))))</f>
        <v/>
      </c>
      <c r="G20" s="87" t="str">
        <f>IF(A20="","",IF((VLOOKUP(A20,'Données compet'!$A:$BG,6,FALSE))=0,0,(VLOOKUP(A20,'Données compet'!$A:$BG,6,FALSE))))</f>
        <v/>
      </c>
      <c r="H20" s="60" t="str">
        <f>IF(A20="","",IF((VLOOKUP(A20,'Données compet'!$A:$BG,7,FALSE))=0,0,(VLOOKUP(A20,'Données compet'!$A:$BG,7,FALSE))))</f>
        <v/>
      </c>
      <c r="I20" s="60" t="str">
        <f>IF(A20="","",IF((VLOOKUP(A20,'Données compet'!$A:$BG,8,FALSE))=0,0,(VLOOKUP(A20,'Données compet'!$A:$BG,8,FALSE))))</f>
        <v/>
      </c>
      <c r="J20" s="74" t="str">
        <f t="shared" si="23"/>
        <v/>
      </c>
      <c r="K20" s="77" t="str">
        <f t="shared" si="24"/>
        <v/>
      </c>
      <c r="L20" s="80"/>
      <c r="M20" s="72" t="str">
        <f t="shared" si="25"/>
        <v/>
      </c>
      <c r="N20" s="102"/>
      <c r="O20" s="69" t="str">
        <f>IF(A20="","",IF((VLOOKUP(A20,'Données compet'!$A:$BG,31,FALSE))=0,0,(VLOOKUP(A20,'Données compet'!$A:$BG,31,FALSE))))</f>
        <v/>
      </c>
      <c r="P20" s="112" t="str">
        <f>IF(A20="","",IF((VLOOKUP(A20,'Données compet'!$A:$BG,19,FALSE))=0,0,(VLOOKUP(A20,'Données compet'!$A:$BG,19,FALSE))))</f>
        <v/>
      </c>
      <c r="Q20" s="99" t="str">
        <f>IF(A20="","",IF((VLOOKUP(A20,'Données compet'!$A:$BG,20,FALSE))=0,0,(VLOOKUP(A20,'Données compet'!$A:$BG,20,FALSE))))</f>
        <v/>
      </c>
      <c r="R20" s="70" t="str">
        <f>IF(A20="","",IF((VLOOKUP(A20,'Données compet'!$A:$BG,21,FALSE))=0,0,(VLOOKUP(A20,'Données compet'!$A:$BG,21,FALSE))))</f>
        <v/>
      </c>
      <c r="S20" s="70" t="str">
        <f>IF(A20="","",IF((VLOOKUP(A20,'Données compet'!$A:$BG,22,FALSE))=0,0,(VLOOKUP(A20,'Données compet'!$A:$BG,22,FALSE))))</f>
        <v/>
      </c>
      <c r="T20" s="74" t="str">
        <f t="shared" si="26"/>
        <v/>
      </c>
      <c r="U20" s="76" t="str">
        <f t="shared" si="27"/>
        <v/>
      </c>
      <c r="V20" s="79"/>
      <c r="W20" s="71" t="str">
        <f t="shared" si="28"/>
        <v/>
      </c>
      <c r="X20" s="102"/>
      <c r="Y20" s="61" t="str">
        <f>IF(A20="","",IF((VLOOKUP(A20,'Données compet'!$A:$BG,45,FALSE))=0,0,(VLOOKUP(A20,'Données compet'!$A:$BG,45,FALSE))))</f>
        <v/>
      </c>
      <c r="Z20" s="113" t="str">
        <f>IF(A20="","",IF((VLOOKUP(A20,'Données compet'!$A:$BG,33,FALSE))=0,0,(VLOOKUP(A20,'Données compet'!$A:$BG,33,FALSE))))</f>
        <v/>
      </c>
      <c r="AA20" s="87" t="str">
        <f>IF(A20="","",IF((VLOOKUP(A20,'Données compet'!$A:$BG,34,FALSE))=0,0,(VLOOKUP(A20,'Données compet'!$A:$BG,34,FALSE))))</f>
        <v/>
      </c>
      <c r="AB20" s="60" t="str">
        <f>IF(A20="","",IF((VLOOKUP(A20,'Données compet'!$A:$BG,35,FALSE))=0,0,(VLOOKUP(A20,'Données compet'!$A:$BG,35,FALSE))))</f>
        <v/>
      </c>
      <c r="AC20" s="60" t="str">
        <f>IF(A20="","",IF((VLOOKUP(A20,'Données compet'!$A:$BG,36,FALSE))=0,0,(VLOOKUP(A20,'Données compet'!$A:$BG,36,FALSE))))</f>
        <v/>
      </c>
      <c r="AD20" s="74" t="str">
        <f t="shared" si="29"/>
        <v/>
      </c>
      <c r="AE20" s="76" t="str">
        <f t="shared" si="30"/>
        <v/>
      </c>
      <c r="AF20" s="75"/>
      <c r="AG20" s="71" t="str">
        <f t="shared" si="31"/>
        <v/>
      </c>
      <c r="AH20" s="102"/>
      <c r="AI20" s="69"/>
      <c r="AJ20" s="112"/>
      <c r="AK20" s="163" t="str">
        <f t="shared" si="11"/>
        <v>0</v>
      </c>
      <c r="AL20" s="87" t="str">
        <f t="shared" si="32"/>
        <v/>
      </c>
      <c r="AM20" s="87"/>
      <c r="AN20" s="60" t="str">
        <f t="shared" si="33"/>
        <v/>
      </c>
      <c r="AO20" s="60" t="str">
        <f t="shared" si="37"/>
        <v/>
      </c>
      <c r="AP20" s="74" t="str">
        <f t="shared" si="35"/>
        <v/>
      </c>
      <c r="AQ20" s="76" t="str">
        <f t="shared" si="38"/>
        <v/>
      </c>
      <c r="AR20" s="75"/>
      <c r="AS20" s="71" t="str">
        <f t="shared" si="36"/>
        <v/>
      </c>
    </row>
    <row r="21" spans="1:45" ht="15.75" x14ac:dyDescent="0.25">
      <c r="A21" s="64" t="str">
        <f>'Données compet'!A22</f>
        <v/>
      </c>
      <c r="B21" s="49" t="str">
        <f>IF((VLOOKUP(A21,'Données compet'!$A:$BG,2,FALSE))=0,"",(VLOOKUP(A21,'Données compet'!$A:$BG,2,FALSE)))</f>
        <v/>
      </c>
      <c r="C21" s="65" t="str">
        <f>IF((VLOOKUP(A21,'Données compet'!$A:$BG,3,FALSE))=0,"",(VLOOKUP(A21,'Données compet'!$A:$BG,3,FALSE)))</f>
        <v/>
      </c>
      <c r="D21" s="190" t="str">
        <f>IF((VLOOKUP(A21,'Données compet'!$A:$BG,4,FALSE))=0,"",(VLOOKUP(A21,'Données compet'!$A:$BG,4,FALSE)))</f>
        <v/>
      </c>
      <c r="E21" s="61" t="str">
        <f>IF(A21="","",IF((VLOOKUP(A21,'Données compet'!$A:$BG,17,FALSE))=0,0,(VLOOKUP(A21,'Données compet'!$A:$BG,17,FALSE))))</f>
        <v/>
      </c>
      <c r="F21" s="113" t="str">
        <f>IF(A21="","",IF((VLOOKUP(A21,'Données compet'!$A:$BG,5,FALSE))=0,0,(VLOOKUP(A21,'Données compet'!$A:$BG,5,FALSE))))</f>
        <v/>
      </c>
      <c r="G21" s="87" t="str">
        <f>IF(A21="","",IF((VLOOKUP(A21,'Données compet'!$A:$BG,6,FALSE))=0,0,(VLOOKUP(A21,'Données compet'!$A:$BG,6,FALSE))))</f>
        <v/>
      </c>
      <c r="H21" s="60" t="str">
        <f>IF(A21="","",IF((VLOOKUP(A21,'Données compet'!$A:$BG,7,FALSE))=0,0,(VLOOKUP(A21,'Données compet'!$A:$BG,7,FALSE))))</f>
        <v/>
      </c>
      <c r="I21" s="60" t="str">
        <f>IF(A21="","",IF((VLOOKUP(A21,'Données compet'!$A:$BG,8,FALSE))=0,0,(VLOOKUP(A21,'Données compet'!$A:$BG,8,FALSE))))</f>
        <v/>
      </c>
      <c r="J21" s="74" t="str">
        <f t="shared" si="23"/>
        <v/>
      </c>
      <c r="K21" s="77" t="str">
        <f t="shared" si="24"/>
        <v/>
      </c>
      <c r="L21" s="80"/>
      <c r="M21" s="72" t="str">
        <f t="shared" si="25"/>
        <v/>
      </c>
      <c r="N21" s="102"/>
      <c r="O21" s="69" t="str">
        <f>IF(A21="","",IF((VLOOKUP(A21,'Données compet'!$A:$BG,31,FALSE))=0,0,(VLOOKUP(A21,'Données compet'!$A:$BG,31,FALSE))))</f>
        <v/>
      </c>
      <c r="P21" s="112" t="str">
        <f>IF(A21="","",IF((VLOOKUP(A21,'Données compet'!$A:$BG,19,FALSE))=0,0,(VLOOKUP(A21,'Données compet'!$A:$BG,19,FALSE))))</f>
        <v/>
      </c>
      <c r="Q21" s="99" t="str">
        <f>IF(A21="","",IF((VLOOKUP(A21,'Données compet'!$A:$BG,20,FALSE))=0,0,(VLOOKUP(A21,'Données compet'!$A:$BG,20,FALSE))))</f>
        <v/>
      </c>
      <c r="R21" s="70" t="str">
        <f>IF(A21="","",IF((VLOOKUP(A21,'Données compet'!$A:$BG,21,FALSE))=0,0,(VLOOKUP(A21,'Données compet'!$A:$BG,21,FALSE))))</f>
        <v/>
      </c>
      <c r="S21" s="70" t="str">
        <f>IF(A21="","",IF((VLOOKUP(A21,'Données compet'!$A:$BG,22,FALSE))=0,0,(VLOOKUP(A21,'Données compet'!$A:$BG,22,FALSE))))</f>
        <v/>
      </c>
      <c r="T21" s="74" t="str">
        <f t="shared" si="26"/>
        <v/>
      </c>
      <c r="U21" s="76" t="str">
        <f t="shared" si="27"/>
        <v/>
      </c>
      <c r="V21" s="79"/>
      <c r="W21" s="71" t="str">
        <f t="shared" si="28"/>
        <v/>
      </c>
      <c r="X21" s="102"/>
      <c r="Y21" s="61" t="str">
        <f>IF(A21="","",IF((VLOOKUP(A21,'Données compet'!$A:$BG,45,FALSE))=0,0,(VLOOKUP(A21,'Données compet'!$A:$BG,45,FALSE))))</f>
        <v/>
      </c>
      <c r="Z21" s="113" t="str">
        <f>IF(A21="","",IF((VLOOKUP(A21,'Données compet'!$A:$BG,33,FALSE))=0,0,(VLOOKUP(A21,'Données compet'!$A:$BG,33,FALSE))))</f>
        <v/>
      </c>
      <c r="AA21" s="87" t="str">
        <f>IF(A21="","",IF((VLOOKUP(A21,'Données compet'!$A:$BG,34,FALSE))=0,0,(VLOOKUP(A21,'Données compet'!$A:$BG,34,FALSE))))</f>
        <v/>
      </c>
      <c r="AB21" s="60" t="str">
        <f>IF(A21="","",IF((VLOOKUP(A21,'Données compet'!$A:$BG,35,FALSE))=0,0,(VLOOKUP(A21,'Données compet'!$A:$BG,35,FALSE))))</f>
        <v/>
      </c>
      <c r="AC21" s="60" t="str">
        <f>IF(A21="","",IF((VLOOKUP(A21,'Données compet'!$A:$BG,36,FALSE))=0,0,(VLOOKUP(A21,'Données compet'!$A:$BG,36,FALSE))))</f>
        <v/>
      </c>
      <c r="AD21" s="74" t="str">
        <f t="shared" si="29"/>
        <v/>
      </c>
      <c r="AE21" s="76" t="str">
        <f t="shared" si="30"/>
        <v/>
      </c>
      <c r="AF21" s="75"/>
      <c r="AG21" s="71" t="str">
        <f t="shared" si="31"/>
        <v/>
      </c>
      <c r="AH21" s="102"/>
      <c r="AI21" s="69"/>
      <c r="AJ21" s="112"/>
      <c r="AK21" s="163" t="str">
        <f t="shared" si="11"/>
        <v>0</v>
      </c>
      <c r="AL21" s="87" t="str">
        <f t="shared" si="32"/>
        <v/>
      </c>
      <c r="AM21" s="87"/>
      <c r="AN21" s="60" t="str">
        <f t="shared" si="33"/>
        <v/>
      </c>
      <c r="AO21" s="60" t="str">
        <f t="shared" si="37"/>
        <v/>
      </c>
      <c r="AP21" s="74" t="str">
        <f t="shared" si="35"/>
        <v/>
      </c>
      <c r="AQ21" s="76" t="str">
        <f t="shared" si="38"/>
        <v/>
      </c>
      <c r="AR21" s="75"/>
      <c r="AS21" s="71" t="str">
        <f t="shared" si="36"/>
        <v/>
      </c>
    </row>
    <row r="22" spans="1:45" ht="15.75" x14ac:dyDescent="0.25">
      <c r="A22" s="64" t="str">
        <f>'Données compet'!A23</f>
        <v/>
      </c>
      <c r="B22" s="49" t="str">
        <f>IF((VLOOKUP(A22,'Données compet'!$A:$BG,2,FALSE))=0,"",(VLOOKUP(A22,'Données compet'!$A:$BG,2,FALSE)))</f>
        <v/>
      </c>
      <c r="C22" s="65" t="str">
        <f>IF((VLOOKUP(A22,'Données compet'!$A:$BG,3,FALSE))=0,"",(VLOOKUP(A22,'Données compet'!$A:$BG,3,FALSE)))</f>
        <v/>
      </c>
      <c r="D22" s="190" t="str">
        <f>IF((VLOOKUP(A22,'Données compet'!$A:$BG,4,FALSE))=0,"",(VLOOKUP(A22,'Données compet'!$A:$BG,4,FALSE)))</f>
        <v/>
      </c>
      <c r="E22" s="61" t="str">
        <f>IF(A22="","",IF((VLOOKUP(A22,'Données compet'!$A:$BG,17,FALSE))=0,0,(VLOOKUP(A22,'Données compet'!$A:$BG,17,FALSE))))</f>
        <v/>
      </c>
      <c r="F22" s="113" t="str">
        <f>IF(A22="","",IF((VLOOKUP(A22,'Données compet'!$A:$BG,5,FALSE))=0,0,(VLOOKUP(A22,'Données compet'!$A:$BG,5,FALSE))))</f>
        <v/>
      </c>
      <c r="G22" s="87" t="str">
        <f>IF(A22="","",IF((VLOOKUP(A22,'Données compet'!$A:$BG,6,FALSE))=0,0,(VLOOKUP(A22,'Données compet'!$A:$BG,6,FALSE))))</f>
        <v/>
      </c>
      <c r="H22" s="60" t="str">
        <f>IF(A22="","",IF((VLOOKUP(A22,'Données compet'!$A:$BG,7,FALSE))=0,0,(VLOOKUP(A22,'Données compet'!$A:$BG,7,FALSE))))</f>
        <v/>
      </c>
      <c r="I22" s="60" t="str">
        <f>IF(A22="","",IF((VLOOKUP(A22,'Données compet'!$A:$BG,8,FALSE))=0,0,(VLOOKUP(A22,'Données compet'!$A:$BG,8,FALSE))))</f>
        <v/>
      </c>
      <c r="J22" s="74" t="str">
        <f t="shared" si="23"/>
        <v/>
      </c>
      <c r="K22" s="77" t="str">
        <f t="shared" si="24"/>
        <v/>
      </c>
      <c r="L22" s="80"/>
      <c r="M22" s="72" t="str">
        <f t="shared" si="25"/>
        <v/>
      </c>
      <c r="N22" s="102"/>
      <c r="O22" s="69" t="str">
        <f>IF(A22="","",IF((VLOOKUP(A22,'Données compet'!$A:$BG,31,FALSE))=0,0,(VLOOKUP(A22,'Données compet'!$A:$BG,31,FALSE))))</f>
        <v/>
      </c>
      <c r="P22" s="112" t="str">
        <f>IF(A22="","",IF((VLOOKUP(A22,'Données compet'!$A:$BG,19,FALSE))=0,0,(VLOOKUP(A22,'Données compet'!$A:$BG,19,FALSE))))</f>
        <v/>
      </c>
      <c r="Q22" s="99" t="str">
        <f>IF(A22="","",IF((VLOOKUP(A22,'Données compet'!$A:$BG,20,FALSE))=0,0,(VLOOKUP(A22,'Données compet'!$A:$BG,20,FALSE))))</f>
        <v/>
      </c>
      <c r="R22" s="70" t="str">
        <f>IF(A22="","",IF((VLOOKUP(A22,'Données compet'!$A:$BG,21,FALSE))=0,0,(VLOOKUP(A22,'Données compet'!$A:$BG,21,FALSE))))</f>
        <v/>
      </c>
      <c r="S22" s="70" t="str">
        <f>IF(A22="","",IF((VLOOKUP(A22,'Données compet'!$A:$BG,22,FALSE))=0,0,(VLOOKUP(A22,'Données compet'!$A:$BG,22,FALSE))))</f>
        <v/>
      </c>
      <c r="T22" s="74" t="str">
        <f t="shared" si="26"/>
        <v/>
      </c>
      <c r="U22" s="76" t="str">
        <f t="shared" si="27"/>
        <v/>
      </c>
      <c r="V22" s="79"/>
      <c r="W22" s="71" t="str">
        <f t="shared" si="28"/>
        <v/>
      </c>
      <c r="X22" s="102"/>
      <c r="Y22" s="61" t="str">
        <f>IF(A22="","",IF((VLOOKUP(A22,'Données compet'!$A:$BG,45,FALSE))=0,0,(VLOOKUP(A22,'Données compet'!$A:$BG,45,FALSE))))</f>
        <v/>
      </c>
      <c r="Z22" s="113" t="str">
        <f>IF(A22="","",IF((VLOOKUP(A22,'Données compet'!$A:$BG,33,FALSE))=0,0,(VLOOKUP(A22,'Données compet'!$A:$BG,33,FALSE))))</f>
        <v/>
      </c>
      <c r="AA22" s="87" t="str">
        <f>IF(A22="","",IF((VLOOKUP(A22,'Données compet'!$A:$BG,34,FALSE))=0,0,(VLOOKUP(A22,'Données compet'!$A:$BG,34,FALSE))))</f>
        <v/>
      </c>
      <c r="AB22" s="60" t="str">
        <f>IF(A22="","",IF((VLOOKUP(A22,'Données compet'!$A:$BG,35,FALSE))=0,0,(VLOOKUP(A22,'Données compet'!$A:$BG,35,FALSE))))</f>
        <v/>
      </c>
      <c r="AC22" s="60" t="str">
        <f>IF(A22="","",IF((VLOOKUP(A22,'Données compet'!$A:$BG,36,FALSE))=0,0,(VLOOKUP(A22,'Données compet'!$A:$BG,36,FALSE))))</f>
        <v/>
      </c>
      <c r="AD22" s="74" t="str">
        <f t="shared" si="29"/>
        <v/>
      </c>
      <c r="AE22" s="76" t="str">
        <f t="shared" si="30"/>
        <v/>
      </c>
      <c r="AF22" s="75"/>
      <c r="AG22" s="71" t="str">
        <f t="shared" si="31"/>
        <v/>
      </c>
      <c r="AH22" s="102"/>
      <c r="AI22" s="69"/>
      <c r="AJ22" s="112"/>
      <c r="AK22" s="163" t="str">
        <f t="shared" si="11"/>
        <v>0</v>
      </c>
      <c r="AL22" s="87" t="str">
        <f t="shared" si="32"/>
        <v/>
      </c>
      <c r="AM22" s="87"/>
      <c r="AN22" s="60" t="str">
        <f t="shared" si="33"/>
        <v/>
      </c>
      <c r="AO22" s="60" t="str">
        <f t="shared" si="37"/>
        <v/>
      </c>
      <c r="AP22" s="74" t="str">
        <f t="shared" si="35"/>
        <v/>
      </c>
      <c r="AQ22" s="76" t="str">
        <f t="shared" si="38"/>
        <v/>
      </c>
      <c r="AR22" s="75"/>
      <c r="AS22" s="71" t="str">
        <f t="shared" si="36"/>
        <v/>
      </c>
    </row>
    <row r="23" spans="1:45" ht="15.75" x14ac:dyDescent="0.25">
      <c r="A23" s="64" t="str">
        <f>'Données compet'!A24</f>
        <v/>
      </c>
      <c r="B23" s="49" t="str">
        <f>IF((VLOOKUP(A23,'Données compet'!$A:$BG,2,FALSE))=0,"",(VLOOKUP(A23,'Données compet'!$A:$BG,2,FALSE)))</f>
        <v/>
      </c>
      <c r="C23" s="65" t="str">
        <f>IF((VLOOKUP(A23,'Données compet'!$A:$BG,3,FALSE))=0,"",(VLOOKUP(A23,'Données compet'!$A:$BG,3,FALSE)))</f>
        <v/>
      </c>
      <c r="D23" s="190" t="str">
        <f>IF((VLOOKUP(A23,'Données compet'!$A:$BG,4,FALSE))=0,"",(VLOOKUP(A23,'Données compet'!$A:$BG,4,FALSE)))</f>
        <v/>
      </c>
      <c r="E23" s="61" t="str">
        <f>IF(A23="","",IF((VLOOKUP(A23,'Données compet'!$A:$BG,17,FALSE))=0,0,(VLOOKUP(A23,'Données compet'!$A:$BG,17,FALSE))))</f>
        <v/>
      </c>
      <c r="F23" s="113" t="str">
        <f>IF(A23="","",IF((VLOOKUP(A23,'Données compet'!$A:$BG,5,FALSE))=0,0,(VLOOKUP(A23,'Données compet'!$A:$BG,5,FALSE))))</f>
        <v/>
      </c>
      <c r="G23" s="87" t="str">
        <f>IF(A23="","",IF((VLOOKUP(A23,'Données compet'!$A:$BG,6,FALSE))=0,0,(VLOOKUP(A23,'Données compet'!$A:$BG,6,FALSE))))</f>
        <v/>
      </c>
      <c r="H23" s="60" t="str">
        <f>IF(A23="","",IF((VLOOKUP(A23,'Données compet'!$A:$BG,7,FALSE))=0,0,(VLOOKUP(A23,'Données compet'!$A:$BG,7,FALSE))))</f>
        <v/>
      </c>
      <c r="I23" s="60" t="str">
        <f>IF(A23="","",IF((VLOOKUP(A23,'Données compet'!$A:$BG,8,FALSE))=0,0,(VLOOKUP(A23,'Données compet'!$A:$BG,8,FALSE))))</f>
        <v/>
      </c>
      <c r="J23" s="74" t="str">
        <f t="shared" si="23"/>
        <v/>
      </c>
      <c r="K23" s="77" t="str">
        <f t="shared" si="24"/>
        <v/>
      </c>
      <c r="L23" s="80"/>
      <c r="M23" s="72" t="str">
        <f t="shared" si="25"/>
        <v/>
      </c>
      <c r="N23" s="102"/>
      <c r="O23" s="69" t="str">
        <f>IF(A23="","",IF((VLOOKUP(A23,'Données compet'!$A:$BG,31,FALSE))=0,0,(VLOOKUP(A23,'Données compet'!$A:$BG,31,FALSE))))</f>
        <v/>
      </c>
      <c r="P23" s="112" t="str">
        <f>IF(A23="","",IF((VLOOKUP(A23,'Données compet'!$A:$BG,19,FALSE))=0,0,(VLOOKUP(A23,'Données compet'!$A:$BG,19,FALSE))))</f>
        <v/>
      </c>
      <c r="Q23" s="99" t="str">
        <f>IF(A23="","",IF((VLOOKUP(A23,'Données compet'!$A:$BG,20,FALSE))=0,0,(VLOOKUP(A23,'Données compet'!$A:$BG,20,FALSE))))</f>
        <v/>
      </c>
      <c r="R23" s="70" t="str">
        <f>IF(A23="","",IF((VLOOKUP(A23,'Données compet'!$A:$BG,21,FALSE))=0,0,(VLOOKUP(A23,'Données compet'!$A:$BG,21,FALSE))))</f>
        <v/>
      </c>
      <c r="S23" s="70" t="str">
        <f>IF(A23="","",IF((VLOOKUP(A23,'Données compet'!$A:$BG,22,FALSE))=0,0,(VLOOKUP(A23,'Données compet'!$A:$BG,22,FALSE))))</f>
        <v/>
      </c>
      <c r="T23" s="74" t="str">
        <f t="shared" si="26"/>
        <v/>
      </c>
      <c r="U23" s="76" t="str">
        <f t="shared" si="27"/>
        <v/>
      </c>
      <c r="V23" s="79"/>
      <c r="W23" s="71" t="str">
        <f t="shared" si="28"/>
        <v/>
      </c>
      <c r="X23" s="102"/>
      <c r="Y23" s="61" t="str">
        <f>IF(A23="","",IF((VLOOKUP(A23,'Données compet'!$A:$BG,45,FALSE))=0,0,(VLOOKUP(A23,'Données compet'!$A:$BG,45,FALSE))))</f>
        <v/>
      </c>
      <c r="Z23" s="113" t="str">
        <f>IF(A23="","",IF((VLOOKUP(A23,'Données compet'!$A:$BG,33,FALSE))=0,0,(VLOOKUP(A23,'Données compet'!$A:$BG,33,FALSE))))</f>
        <v/>
      </c>
      <c r="AA23" s="87" t="str">
        <f>IF(A23="","",IF((VLOOKUP(A23,'Données compet'!$A:$BG,34,FALSE))=0,0,(VLOOKUP(A23,'Données compet'!$A:$BG,34,FALSE))))</f>
        <v/>
      </c>
      <c r="AB23" s="60" t="str">
        <f>IF(A23="","",IF((VLOOKUP(A23,'Données compet'!$A:$BG,35,FALSE))=0,0,(VLOOKUP(A23,'Données compet'!$A:$BG,35,FALSE))))</f>
        <v/>
      </c>
      <c r="AC23" s="60" t="str">
        <f>IF(A23="","",IF((VLOOKUP(A23,'Données compet'!$A:$BG,36,FALSE))=0,0,(VLOOKUP(A23,'Données compet'!$A:$BG,36,FALSE))))</f>
        <v/>
      </c>
      <c r="AD23" s="74" t="str">
        <f t="shared" si="29"/>
        <v/>
      </c>
      <c r="AE23" s="76" t="str">
        <f t="shared" si="30"/>
        <v/>
      </c>
      <c r="AF23" s="75"/>
      <c r="AG23" s="71" t="str">
        <f t="shared" si="31"/>
        <v/>
      </c>
      <c r="AH23" s="102"/>
      <c r="AI23" s="69"/>
      <c r="AJ23" s="112"/>
      <c r="AK23" s="163" t="str">
        <f t="shared" si="11"/>
        <v>0</v>
      </c>
      <c r="AL23" s="87" t="str">
        <f t="shared" si="32"/>
        <v/>
      </c>
      <c r="AM23" s="87"/>
      <c r="AN23" s="60" t="str">
        <f t="shared" si="33"/>
        <v/>
      </c>
      <c r="AO23" s="60" t="str">
        <f t="shared" si="37"/>
        <v/>
      </c>
      <c r="AP23" s="74" t="str">
        <f t="shared" si="35"/>
        <v/>
      </c>
      <c r="AQ23" s="76" t="str">
        <f t="shared" si="38"/>
        <v/>
      </c>
      <c r="AR23" s="75"/>
      <c r="AS23" s="71" t="str">
        <f t="shared" si="36"/>
        <v/>
      </c>
    </row>
    <row r="24" spans="1:45" ht="15.75" x14ac:dyDescent="0.25">
      <c r="A24" s="64" t="str">
        <f>'Données compet'!A25</f>
        <v/>
      </c>
      <c r="B24" s="49" t="str">
        <f>IF((VLOOKUP(A24,'Données compet'!$A:$BG,2,FALSE))=0,"",(VLOOKUP(A24,'Données compet'!$A:$BG,2,FALSE)))</f>
        <v/>
      </c>
      <c r="C24" s="65" t="str">
        <f>IF((VLOOKUP(A24,'Données compet'!$A:$BG,3,FALSE))=0,"",(VLOOKUP(A24,'Données compet'!$A:$BG,3,FALSE)))</f>
        <v/>
      </c>
      <c r="D24" s="190" t="str">
        <f>IF((VLOOKUP(A24,'Données compet'!$A:$BG,4,FALSE))=0,"",(VLOOKUP(A24,'Données compet'!$A:$BG,4,FALSE)))</f>
        <v/>
      </c>
      <c r="E24" s="61" t="str">
        <f>IF(A24="","",IF((VLOOKUP(A24,'Données compet'!$A:$BG,17,FALSE))=0,0,(VLOOKUP(A24,'Données compet'!$A:$BG,17,FALSE))))</f>
        <v/>
      </c>
      <c r="F24" s="113" t="str">
        <f>IF(A24="","",IF((VLOOKUP(A24,'Données compet'!$A:$BG,5,FALSE))=0,0,(VLOOKUP(A24,'Données compet'!$A:$BG,5,FALSE))))</f>
        <v/>
      </c>
      <c r="G24" s="87" t="str">
        <f>IF(A24="","",IF((VLOOKUP(A24,'Données compet'!$A:$BG,6,FALSE))=0,0,(VLOOKUP(A24,'Données compet'!$A:$BG,6,FALSE))))</f>
        <v/>
      </c>
      <c r="H24" s="60" t="str">
        <f>IF(A24="","",IF((VLOOKUP(A24,'Données compet'!$A:$BG,7,FALSE))=0,0,(VLOOKUP(A24,'Données compet'!$A:$BG,7,FALSE))))</f>
        <v/>
      </c>
      <c r="I24" s="60" t="str">
        <f>IF(A24="","",IF((VLOOKUP(A24,'Données compet'!$A:$BG,8,FALSE))=0,0,(VLOOKUP(A24,'Données compet'!$A:$BG,8,FALSE))))</f>
        <v/>
      </c>
      <c r="J24" s="74" t="str">
        <f t="shared" si="23"/>
        <v/>
      </c>
      <c r="K24" s="77" t="str">
        <f t="shared" si="24"/>
        <v/>
      </c>
      <c r="L24" s="80"/>
      <c r="M24" s="72" t="str">
        <f t="shared" si="25"/>
        <v/>
      </c>
      <c r="N24" s="102"/>
      <c r="O24" s="69" t="str">
        <f>IF(A24="","",IF((VLOOKUP(A24,'Données compet'!$A:$BG,31,FALSE))=0,0,(VLOOKUP(A24,'Données compet'!$A:$BG,31,FALSE))))</f>
        <v/>
      </c>
      <c r="P24" s="112" t="str">
        <f>IF(A24="","",IF((VLOOKUP(A24,'Données compet'!$A:$BG,19,FALSE))=0,0,(VLOOKUP(A24,'Données compet'!$A:$BG,19,FALSE))))</f>
        <v/>
      </c>
      <c r="Q24" s="99" t="str">
        <f>IF(A24="","",IF((VLOOKUP(A24,'Données compet'!$A:$BG,20,FALSE))=0,0,(VLOOKUP(A24,'Données compet'!$A:$BG,20,FALSE))))</f>
        <v/>
      </c>
      <c r="R24" s="70" t="str">
        <f>IF(A24="","",IF((VLOOKUP(A24,'Données compet'!$A:$BG,21,FALSE))=0,0,(VLOOKUP(A24,'Données compet'!$A:$BG,21,FALSE))))</f>
        <v/>
      </c>
      <c r="S24" s="70" t="str">
        <f>IF(A24="","",IF((VLOOKUP(A24,'Données compet'!$A:$BG,22,FALSE))=0,0,(VLOOKUP(A24,'Données compet'!$A:$BG,22,FALSE))))</f>
        <v/>
      </c>
      <c r="T24" s="74" t="str">
        <f t="shared" si="26"/>
        <v/>
      </c>
      <c r="U24" s="76" t="str">
        <f t="shared" si="27"/>
        <v/>
      </c>
      <c r="V24" s="79"/>
      <c r="W24" s="71" t="str">
        <f t="shared" si="28"/>
        <v/>
      </c>
      <c r="X24" s="102"/>
      <c r="Y24" s="61" t="str">
        <f>IF(A24="","",IF((VLOOKUP(A24,'Données compet'!$A:$BG,45,FALSE))=0,0,(VLOOKUP(A24,'Données compet'!$A:$BG,45,FALSE))))</f>
        <v/>
      </c>
      <c r="Z24" s="113" t="str">
        <f>IF(A24="","",IF((VLOOKUP(A24,'Données compet'!$A:$BG,33,FALSE))=0,0,(VLOOKUP(A24,'Données compet'!$A:$BG,33,FALSE))))</f>
        <v/>
      </c>
      <c r="AA24" s="87" t="str">
        <f>IF(A24="","",IF((VLOOKUP(A24,'Données compet'!$A:$BG,34,FALSE))=0,0,(VLOOKUP(A24,'Données compet'!$A:$BG,34,FALSE))))</f>
        <v/>
      </c>
      <c r="AB24" s="60" t="str">
        <f>IF(A24="","",IF((VLOOKUP(A24,'Données compet'!$A:$BG,35,FALSE))=0,0,(VLOOKUP(A24,'Données compet'!$A:$BG,35,FALSE))))</f>
        <v/>
      </c>
      <c r="AC24" s="60" t="str">
        <f>IF(A24="","",IF((VLOOKUP(A24,'Données compet'!$A:$BG,36,FALSE))=0,0,(VLOOKUP(A24,'Données compet'!$A:$BG,36,FALSE))))</f>
        <v/>
      </c>
      <c r="AD24" s="74" t="str">
        <f t="shared" si="29"/>
        <v/>
      </c>
      <c r="AE24" s="76" t="str">
        <f t="shared" si="30"/>
        <v/>
      </c>
      <c r="AF24" s="75"/>
      <c r="AG24" s="71" t="str">
        <f t="shared" si="31"/>
        <v/>
      </c>
      <c r="AH24" s="102"/>
      <c r="AI24" s="69"/>
      <c r="AJ24" s="112"/>
      <c r="AK24" s="163" t="str">
        <f t="shared" si="11"/>
        <v>0</v>
      </c>
      <c r="AL24" s="87" t="str">
        <f t="shared" si="32"/>
        <v/>
      </c>
      <c r="AM24" s="87"/>
      <c r="AN24" s="60" t="str">
        <f t="shared" si="33"/>
        <v/>
      </c>
      <c r="AO24" s="60" t="str">
        <f t="shared" si="37"/>
        <v/>
      </c>
      <c r="AP24" s="74" t="str">
        <f t="shared" si="35"/>
        <v/>
      </c>
      <c r="AQ24" s="76" t="str">
        <f t="shared" si="38"/>
        <v/>
      </c>
      <c r="AR24" s="75"/>
      <c r="AS24" s="71" t="str">
        <f t="shared" si="36"/>
        <v/>
      </c>
    </row>
    <row r="25" spans="1:45" ht="15.75" x14ac:dyDescent="0.25">
      <c r="A25" s="64" t="str">
        <f>'Données compet'!A26</f>
        <v/>
      </c>
      <c r="B25" s="49" t="str">
        <f>IF((VLOOKUP(A25,'Données compet'!$A:$BG,2,FALSE))=0,"",(VLOOKUP(A25,'Données compet'!$A:$BG,2,FALSE)))</f>
        <v/>
      </c>
      <c r="C25" s="65" t="str">
        <f>IF((VLOOKUP(A25,'Données compet'!$A:$BG,3,FALSE))=0,"",(VLOOKUP(A25,'Données compet'!$A:$BG,3,FALSE)))</f>
        <v/>
      </c>
      <c r="D25" s="190" t="str">
        <f>IF((VLOOKUP(A25,'Données compet'!$A:$BG,4,FALSE))=0,"",(VLOOKUP(A25,'Données compet'!$A:$BG,4,FALSE)))</f>
        <v/>
      </c>
      <c r="E25" s="61" t="str">
        <f>IF(A25="","",IF((VLOOKUP(A25,'Données compet'!$A:$BG,17,FALSE))=0,0,(VLOOKUP(A25,'Données compet'!$A:$BG,17,FALSE))))</f>
        <v/>
      </c>
      <c r="F25" s="113" t="str">
        <f>IF(A25="","",IF((VLOOKUP(A25,'Données compet'!$A:$BG,5,FALSE))=0,0,(VLOOKUP(A25,'Données compet'!$A:$BG,5,FALSE))))</f>
        <v/>
      </c>
      <c r="G25" s="87" t="str">
        <f>IF(A25="","",IF((VLOOKUP(A25,'Données compet'!$A:$BG,6,FALSE))=0,0,(VLOOKUP(A25,'Données compet'!$A:$BG,6,FALSE))))</f>
        <v/>
      </c>
      <c r="H25" s="60" t="str">
        <f>IF(A25="","",IF((VLOOKUP(A25,'Données compet'!$A:$BG,7,FALSE))=0,0,(VLOOKUP(A25,'Données compet'!$A:$BG,7,FALSE))))</f>
        <v/>
      </c>
      <c r="I25" s="60" t="str">
        <f>IF(A25="","",IF((VLOOKUP(A25,'Données compet'!$A:$BG,8,FALSE))=0,0,(VLOOKUP(A25,'Données compet'!$A:$BG,8,FALSE))))</f>
        <v/>
      </c>
      <c r="J25" s="74" t="str">
        <f t="shared" si="23"/>
        <v/>
      </c>
      <c r="K25" s="77" t="str">
        <f t="shared" si="24"/>
        <v/>
      </c>
      <c r="L25" s="80"/>
      <c r="M25" s="72" t="str">
        <f t="shared" si="25"/>
        <v/>
      </c>
      <c r="N25" s="102"/>
      <c r="O25" s="69" t="str">
        <f>IF(A25="","",IF((VLOOKUP(A25,'Données compet'!$A:$BG,31,FALSE))=0,0,(VLOOKUP(A25,'Données compet'!$A:$BG,31,FALSE))))</f>
        <v/>
      </c>
      <c r="P25" s="112" t="str">
        <f>IF(A25="","",IF((VLOOKUP(A25,'Données compet'!$A:$BG,19,FALSE))=0,0,(VLOOKUP(A25,'Données compet'!$A:$BG,19,FALSE))))</f>
        <v/>
      </c>
      <c r="Q25" s="99" t="str">
        <f>IF(A25="","",IF((VLOOKUP(A25,'Données compet'!$A:$BG,20,FALSE))=0,0,(VLOOKUP(A25,'Données compet'!$A:$BG,20,FALSE))))</f>
        <v/>
      </c>
      <c r="R25" s="70" t="str">
        <f>IF(A25="","",IF((VLOOKUP(A25,'Données compet'!$A:$BG,21,FALSE))=0,0,(VLOOKUP(A25,'Données compet'!$A:$BG,21,FALSE))))</f>
        <v/>
      </c>
      <c r="S25" s="70" t="str">
        <f>IF(A25="","",IF((VLOOKUP(A25,'Données compet'!$A:$BG,22,FALSE))=0,0,(VLOOKUP(A25,'Données compet'!$A:$BG,22,FALSE))))</f>
        <v/>
      </c>
      <c r="T25" s="74" t="str">
        <f t="shared" si="26"/>
        <v/>
      </c>
      <c r="U25" s="76" t="str">
        <f t="shared" si="27"/>
        <v/>
      </c>
      <c r="V25" s="79"/>
      <c r="W25" s="71" t="str">
        <f t="shared" si="28"/>
        <v/>
      </c>
      <c r="X25" s="102"/>
      <c r="Y25" s="61" t="str">
        <f>IF(A25="","",IF((VLOOKUP(A25,'Données compet'!$A:$BG,45,FALSE))=0,0,(VLOOKUP(A25,'Données compet'!$A:$BG,45,FALSE))))</f>
        <v/>
      </c>
      <c r="Z25" s="113" t="str">
        <f>IF(A25="","",IF((VLOOKUP(A25,'Données compet'!$A:$BG,33,FALSE))=0,0,(VLOOKUP(A25,'Données compet'!$A:$BG,33,FALSE))))</f>
        <v/>
      </c>
      <c r="AA25" s="87" t="str">
        <f>IF(A25="","",IF((VLOOKUP(A25,'Données compet'!$A:$BG,34,FALSE))=0,0,(VLOOKUP(A25,'Données compet'!$A:$BG,34,FALSE))))</f>
        <v/>
      </c>
      <c r="AB25" s="60" t="str">
        <f>IF(A25="","",IF((VLOOKUP(A25,'Données compet'!$A:$BG,35,FALSE))=0,0,(VLOOKUP(A25,'Données compet'!$A:$BG,35,FALSE))))</f>
        <v/>
      </c>
      <c r="AC25" s="60" t="str">
        <f>IF(A25="","",IF((VLOOKUP(A25,'Données compet'!$A:$BG,36,FALSE))=0,0,(VLOOKUP(A25,'Données compet'!$A:$BG,36,FALSE))))</f>
        <v/>
      </c>
      <c r="AD25" s="74" t="str">
        <f t="shared" si="29"/>
        <v/>
      </c>
      <c r="AE25" s="76" t="str">
        <f t="shared" si="30"/>
        <v/>
      </c>
      <c r="AF25" s="75"/>
      <c r="AG25" s="71" t="str">
        <f t="shared" si="31"/>
        <v/>
      </c>
      <c r="AH25" s="102"/>
      <c r="AI25" s="69"/>
      <c r="AJ25" s="112"/>
      <c r="AK25" s="163" t="str">
        <f t="shared" si="11"/>
        <v>0</v>
      </c>
      <c r="AL25" s="87" t="str">
        <f t="shared" si="32"/>
        <v/>
      </c>
      <c r="AM25" s="87"/>
      <c r="AN25" s="60" t="str">
        <f t="shared" si="33"/>
        <v/>
      </c>
      <c r="AO25" s="60" t="str">
        <f t="shared" si="37"/>
        <v/>
      </c>
      <c r="AP25" s="74" t="str">
        <f t="shared" si="35"/>
        <v/>
      </c>
      <c r="AQ25" s="76" t="str">
        <f t="shared" si="38"/>
        <v/>
      </c>
      <c r="AR25" s="75"/>
      <c r="AS25" s="71" t="str">
        <f t="shared" si="36"/>
        <v/>
      </c>
    </row>
    <row r="26" spans="1:45" ht="15.75" x14ac:dyDescent="0.25">
      <c r="A26" s="64" t="str">
        <f>'Données compet'!A27</f>
        <v/>
      </c>
      <c r="B26" s="49" t="str">
        <f>IF((VLOOKUP(A26,'Données compet'!$A:$BG,2,FALSE))=0,"",(VLOOKUP(A26,'Données compet'!$A:$BG,2,FALSE)))</f>
        <v/>
      </c>
      <c r="C26" s="65" t="str">
        <f>IF((VLOOKUP(A26,'Données compet'!$A:$BG,3,FALSE))=0,"",(VLOOKUP(A26,'Données compet'!$A:$BG,3,FALSE)))</f>
        <v/>
      </c>
      <c r="D26" s="190" t="str">
        <f>IF((VLOOKUP(A26,'Données compet'!$A:$BG,4,FALSE))=0,"",(VLOOKUP(A26,'Données compet'!$A:$BG,4,FALSE)))</f>
        <v/>
      </c>
      <c r="E26" s="61" t="str">
        <f>IF(A26="","",IF((VLOOKUP(A26,'Données compet'!$A:$BG,17,FALSE))=0,0,(VLOOKUP(A26,'Données compet'!$A:$BG,17,FALSE))))</f>
        <v/>
      </c>
      <c r="F26" s="113" t="str">
        <f>IF(A26="","",IF((VLOOKUP(A26,'Données compet'!$A:$BG,5,FALSE))=0,0,(VLOOKUP(A26,'Données compet'!$A:$BG,5,FALSE))))</f>
        <v/>
      </c>
      <c r="G26" s="87" t="str">
        <f>IF(A26="","",IF((VLOOKUP(A26,'Données compet'!$A:$BG,6,FALSE))=0,0,(VLOOKUP(A26,'Données compet'!$A:$BG,6,FALSE))))</f>
        <v/>
      </c>
      <c r="H26" s="60" t="str">
        <f>IF(A26="","",IF((VLOOKUP(A26,'Données compet'!$A:$BG,7,FALSE))=0,0,(VLOOKUP(A26,'Données compet'!$A:$BG,7,FALSE))))</f>
        <v/>
      </c>
      <c r="I26" s="60" t="str">
        <f>IF(A26="","",IF((VLOOKUP(A26,'Données compet'!$A:$BG,8,FALSE))=0,0,(VLOOKUP(A26,'Données compet'!$A:$BG,8,FALSE))))</f>
        <v/>
      </c>
      <c r="J26" s="74" t="str">
        <f t="shared" si="23"/>
        <v/>
      </c>
      <c r="K26" s="77" t="str">
        <f t="shared" si="24"/>
        <v/>
      </c>
      <c r="L26" s="80"/>
      <c r="M26" s="72" t="str">
        <f t="shared" si="25"/>
        <v/>
      </c>
      <c r="N26" s="102"/>
      <c r="O26" s="69" t="str">
        <f>IF(A26="","",IF((VLOOKUP(A26,'Données compet'!$A:$BG,31,FALSE))=0,0,(VLOOKUP(A26,'Données compet'!$A:$BG,31,FALSE))))</f>
        <v/>
      </c>
      <c r="P26" s="112" t="str">
        <f>IF(A26="","",IF((VLOOKUP(A26,'Données compet'!$A:$BG,19,FALSE))=0,0,(VLOOKUP(A26,'Données compet'!$A:$BG,19,FALSE))))</f>
        <v/>
      </c>
      <c r="Q26" s="99" t="str">
        <f>IF(A26="","",IF((VLOOKUP(A26,'Données compet'!$A:$BG,20,FALSE))=0,0,(VLOOKUP(A26,'Données compet'!$A:$BG,20,FALSE))))</f>
        <v/>
      </c>
      <c r="R26" s="70" t="str">
        <f>IF(A26="","",IF((VLOOKUP(A26,'Données compet'!$A:$BG,21,FALSE))=0,0,(VLOOKUP(A26,'Données compet'!$A:$BG,21,FALSE))))</f>
        <v/>
      </c>
      <c r="S26" s="70" t="str">
        <f>IF(A26="","",IF((VLOOKUP(A26,'Données compet'!$A:$BG,22,FALSE))=0,0,(VLOOKUP(A26,'Données compet'!$A:$BG,22,FALSE))))</f>
        <v/>
      </c>
      <c r="T26" s="74" t="str">
        <f t="shared" si="26"/>
        <v/>
      </c>
      <c r="U26" s="76" t="str">
        <f t="shared" si="27"/>
        <v/>
      </c>
      <c r="V26" s="79"/>
      <c r="W26" s="71" t="str">
        <f t="shared" si="28"/>
        <v/>
      </c>
      <c r="X26" s="102"/>
      <c r="Y26" s="61" t="str">
        <f>IF(A26="","",IF((VLOOKUP(A26,'Données compet'!$A:$BG,45,FALSE))=0,0,(VLOOKUP(A26,'Données compet'!$A:$BG,45,FALSE))))</f>
        <v/>
      </c>
      <c r="Z26" s="113" t="str">
        <f>IF(A26="","",IF((VLOOKUP(A26,'Données compet'!$A:$BG,33,FALSE))=0,0,(VLOOKUP(A26,'Données compet'!$A:$BG,33,FALSE))))</f>
        <v/>
      </c>
      <c r="AA26" s="87" t="str">
        <f>IF(A26="","",IF((VLOOKUP(A26,'Données compet'!$A:$BG,34,FALSE))=0,0,(VLOOKUP(A26,'Données compet'!$A:$BG,34,FALSE))))</f>
        <v/>
      </c>
      <c r="AB26" s="60" t="str">
        <f>IF(A26="","",IF((VLOOKUP(A26,'Données compet'!$A:$BG,35,FALSE))=0,0,(VLOOKUP(A26,'Données compet'!$A:$BG,35,FALSE))))</f>
        <v/>
      </c>
      <c r="AC26" s="60" t="str">
        <f>IF(A26="","",IF((VLOOKUP(A26,'Données compet'!$A:$BG,36,FALSE))=0,0,(VLOOKUP(A26,'Données compet'!$A:$BG,36,FALSE))))</f>
        <v/>
      </c>
      <c r="AD26" s="74" t="str">
        <f t="shared" si="29"/>
        <v/>
      </c>
      <c r="AE26" s="76" t="str">
        <f t="shared" si="30"/>
        <v/>
      </c>
      <c r="AF26" s="75"/>
      <c r="AG26" s="71" t="str">
        <f t="shared" si="31"/>
        <v/>
      </c>
      <c r="AH26" s="102"/>
      <c r="AI26" s="69"/>
      <c r="AJ26" s="112"/>
      <c r="AK26" s="163" t="str">
        <f t="shared" si="11"/>
        <v>0</v>
      </c>
      <c r="AL26" s="87" t="str">
        <f t="shared" si="32"/>
        <v/>
      </c>
      <c r="AM26" s="87"/>
      <c r="AN26" s="60" t="str">
        <f t="shared" si="33"/>
        <v/>
      </c>
      <c r="AO26" s="60" t="str">
        <f t="shared" si="37"/>
        <v/>
      </c>
      <c r="AP26" s="74" t="str">
        <f t="shared" si="35"/>
        <v/>
      </c>
      <c r="AQ26" s="76" t="str">
        <f t="shared" si="38"/>
        <v/>
      </c>
      <c r="AR26" s="75"/>
      <c r="AS26" s="71" t="str">
        <f t="shared" si="36"/>
        <v/>
      </c>
    </row>
    <row r="27" spans="1:45" ht="15.75" x14ac:dyDescent="0.25">
      <c r="A27" s="64" t="str">
        <f>'Données compet'!A28</f>
        <v/>
      </c>
      <c r="B27" s="49" t="str">
        <f>IF((VLOOKUP(A27,'Données compet'!$A:$BG,2,FALSE))=0,"",(VLOOKUP(A27,'Données compet'!$A:$BG,2,FALSE)))</f>
        <v/>
      </c>
      <c r="C27" s="65" t="str">
        <f>IF((VLOOKUP(A27,'Données compet'!$A:$BG,3,FALSE))=0,"",(VLOOKUP(A27,'Données compet'!$A:$BG,3,FALSE)))</f>
        <v/>
      </c>
      <c r="D27" s="190" t="str">
        <f>IF((VLOOKUP(A27,'Données compet'!$A:$BG,4,FALSE))=0,"",(VLOOKUP(A27,'Données compet'!$A:$BG,4,FALSE)))</f>
        <v/>
      </c>
      <c r="E27" s="61" t="str">
        <f>IF(A27="","",IF((VLOOKUP(A27,'Données compet'!$A:$BG,17,FALSE))=0,0,(VLOOKUP(A27,'Données compet'!$A:$BG,17,FALSE))))</f>
        <v/>
      </c>
      <c r="F27" s="113" t="str">
        <f>IF(A27="","",IF((VLOOKUP(A27,'Données compet'!$A:$BG,5,FALSE))=0,0,(VLOOKUP(A27,'Données compet'!$A:$BG,5,FALSE))))</f>
        <v/>
      </c>
      <c r="G27" s="87" t="str">
        <f>IF(A27="","",IF((VLOOKUP(A27,'Données compet'!$A:$BG,6,FALSE))=0,0,(VLOOKUP(A27,'Données compet'!$A:$BG,6,FALSE))))</f>
        <v/>
      </c>
      <c r="H27" s="60" t="str">
        <f>IF(A27="","",IF((VLOOKUP(A27,'Données compet'!$A:$BG,7,FALSE))=0,0,(VLOOKUP(A27,'Données compet'!$A:$BG,7,FALSE))))</f>
        <v/>
      </c>
      <c r="I27" s="60" t="str">
        <f>IF(A27="","",IF((VLOOKUP(A27,'Données compet'!$A:$BG,8,FALSE))=0,0,(VLOOKUP(A27,'Données compet'!$A:$BG,8,FALSE))))</f>
        <v/>
      </c>
      <c r="J27" s="74" t="str">
        <f t="shared" si="23"/>
        <v/>
      </c>
      <c r="K27" s="77" t="str">
        <f t="shared" si="24"/>
        <v/>
      </c>
      <c r="L27" s="80"/>
      <c r="M27" s="72" t="str">
        <f t="shared" si="25"/>
        <v/>
      </c>
      <c r="N27" s="102"/>
      <c r="O27" s="69" t="str">
        <f>IF(A27="","",IF((VLOOKUP(A27,'Données compet'!$A:$BG,31,FALSE))=0,0,(VLOOKUP(A27,'Données compet'!$A:$BG,31,FALSE))))</f>
        <v/>
      </c>
      <c r="P27" s="112" t="str">
        <f>IF(A27="","",IF((VLOOKUP(A27,'Données compet'!$A:$BG,19,FALSE))=0,0,(VLOOKUP(A27,'Données compet'!$A:$BG,19,FALSE))))</f>
        <v/>
      </c>
      <c r="Q27" s="99" t="str">
        <f>IF(A27="","",IF((VLOOKUP(A27,'Données compet'!$A:$BG,20,FALSE))=0,0,(VLOOKUP(A27,'Données compet'!$A:$BG,20,FALSE))))</f>
        <v/>
      </c>
      <c r="R27" s="70" t="str">
        <f>IF(A27="","",IF((VLOOKUP(A27,'Données compet'!$A:$BG,21,FALSE))=0,0,(VLOOKUP(A27,'Données compet'!$A:$BG,21,FALSE))))</f>
        <v/>
      </c>
      <c r="S27" s="70" t="str">
        <f>IF(A27="","",IF((VLOOKUP(A27,'Données compet'!$A:$BG,22,FALSE))=0,0,(VLOOKUP(A27,'Données compet'!$A:$BG,22,FALSE))))</f>
        <v/>
      </c>
      <c r="T27" s="74" t="str">
        <f t="shared" si="26"/>
        <v/>
      </c>
      <c r="U27" s="76" t="str">
        <f t="shared" si="27"/>
        <v/>
      </c>
      <c r="V27" s="79"/>
      <c r="W27" s="71" t="str">
        <f t="shared" si="28"/>
        <v/>
      </c>
      <c r="X27" s="102"/>
      <c r="Y27" s="61" t="str">
        <f>IF(A27="","",IF((VLOOKUP(A27,'Données compet'!$A:$BG,45,FALSE))=0,0,(VLOOKUP(A27,'Données compet'!$A:$BG,45,FALSE))))</f>
        <v/>
      </c>
      <c r="Z27" s="113" t="str">
        <f>IF(A27="","",IF((VLOOKUP(A27,'Données compet'!$A:$BG,33,FALSE))=0,0,(VLOOKUP(A27,'Données compet'!$A:$BG,33,FALSE))))</f>
        <v/>
      </c>
      <c r="AA27" s="87" t="str">
        <f>IF(A27="","",IF((VLOOKUP(A27,'Données compet'!$A:$BG,34,FALSE))=0,0,(VLOOKUP(A27,'Données compet'!$A:$BG,34,FALSE))))</f>
        <v/>
      </c>
      <c r="AB27" s="60" t="str">
        <f>IF(A27="","",IF((VLOOKUP(A27,'Données compet'!$A:$BG,35,FALSE))=0,0,(VLOOKUP(A27,'Données compet'!$A:$BG,35,FALSE))))</f>
        <v/>
      </c>
      <c r="AC27" s="60" t="str">
        <f>IF(A27="","",IF((VLOOKUP(A27,'Données compet'!$A:$BG,36,FALSE))=0,0,(VLOOKUP(A27,'Données compet'!$A:$BG,36,FALSE))))</f>
        <v/>
      </c>
      <c r="AD27" s="74" t="str">
        <f t="shared" si="29"/>
        <v/>
      </c>
      <c r="AE27" s="76" t="str">
        <f t="shared" si="30"/>
        <v/>
      </c>
      <c r="AF27" s="75"/>
      <c r="AG27" s="71" t="str">
        <f t="shared" si="31"/>
        <v/>
      </c>
      <c r="AH27" s="102"/>
      <c r="AI27" s="69"/>
      <c r="AJ27" s="112"/>
      <c r="AK27" s="163" t="str">
        <f t="shared" si="11"/>
        <v>0</v>
      </c>
      <c r="AL27" s="87" t="str">
        <f t="shared" si="32"/>
        <v/>
      </c>
      <c r="AM27" s="87"/>
      <c r="AN27" s="60" t="str">
        <f t="shared" si="33"/>
        <v/>
      </c>
      <c r="AO27" s="60" t="str">
        <f t="shared" si="37"/>
        <v/>
      </c>
      <c r="AP27" s="74" t="str">
        <f t="shared" si="35"/>
        <v/>
      </c>
      <c r="AQ27" s="76" t="str">
        <f t="shared" si="38"/>
        <v/>
      </c>
      <c r="AR27" s="75"/>
      <c r="AS27" s="71" t="str">
        <f t="shared" si="36"/>
        <v/>
      </c>
    </row>
    <row r="28" spans="1:45" ht="15.75" x14ac:dyDescent="0.25">
      <c r="A28" s="64" t="str">
        <f>'Données compet'!A29</f>
        <v/>
      </c>
      <c r="B28" s="49" t="str">
        <f>IF((VLOOKUP(A28,'Données compet'!$A:$BG,2,FALSE))=0,"",(VLOOKUP(A28,'Données compet'!$A:$BG,2,FALSE)))</f>
        <v/>
      </c>
      <c r="C28" s="65" t="str">
        <f>IF((VLOOKUP(A28,'Données compet'!$A:$BG,3,FALSE))=0,"",(VLOOKUP(A28,'Données compet'!$A:$BG,3,FALSE)))</f>
        <v/>
      </c>
      <c r="D28" s="190" t="str">
        <f>IF((VLOOKUP(A28,'Données compet'!$A:$BG,4,FALSE))=0,"",(VLOOKUP(A28,'Données compet'!$A:$BG,4,FALSE)))</f>
        <v/>
      </c>
      <c r="E28" s="61" t="str">
        <f>IF(A28="","",IF((VLOOKUP(A28,'Données compet'!$A:$BG,17,FALSE))=0,0,(VLOOKUP(A28,'Données compet'!$A:$BG,17,FALSE))))</f>
        <v/>
      </c>
      <c r="F28" s="113" t="str">
        <f>IF(A28="","",IF((VLOOKUP(A28,'Données compet'!$A:$BG,5,FALSE))=0,0,(VLOOKUP(A28,'Données compet'!$A:$BG,5,FALSE))))</f>
        <v/>
      </c>
      <c r="G28" s="87" t="str">
        <f>IF(A28="","",IF((VLOOKUP(A28,'Données compet'!$A:$BG,6,FALSE))=0,0,(VLOOKUP(A28,'Données compet'!$A:$BG,6,FALSE))))</f>
        <v/>
      </c>
      <c r="H28" s="60" t="str">
        <f>IF(A28="","",IF((VLOOKUP(A28,'Données compet'!$A:$BG,7,FALSE))=0,0,(VLOOKUP(A28,'Données compet'!$A:$BG,7,FALSE))))</f>
        <v/>
      </c>
      <c r="I28" s="60" t="str">
        <f>IF(A28="","",IF((VLOOKUP(A28,'Données compet'!$A:$BG,8,FALSE))=0,0,(VLOOKUP(A28,'Données compet'!$A:$BG,8,FALSE))))</f>
        <v/>
      </c>
      <c r="J28" s="74" t="str">
        <f t="shared" si="23"/>
        <v/>
      </c>
      <c r="K28" s="77" t="str">
        <f t="shared" si="24"/>
        <v/>
      </c>
      <c r="L28" s="80"/>
      <c r="M28" s="72" t="str">
        <f t="shared" si="25"/>
        <v/>
      </c>
      <c r="N28" s="102"/>
      <c r="O28" s="69" t="str">
        <f>IF(A28="","",IF((VLOOKUP(A28,'Données compet'!$A:$BG,31,FALSE))=0,0,(VLOOKUP(A28,'Données compet'!$A:$BG,31,FALSE))))</f>
        <v/>
      </c>
      <c r="P28" s="112" t="str">
        <f>IF(A28="","",IF((VLOOKUP(A28,'Données compet'!$A:$BG,19,FALSE))=0,0,(VLOOKUP(A28,'Données compet'!$A:$BG,19,FALSE))))</f>
        <v/>
      </c>
      <c r="Q28" s="99" t="str">
        <f>IF(A28="","",IF((VLOOKUP(A28,'Données compet'!$A:$BG,20,FALSE))=0,0,(VLOOKUP(A28,'Données compet'!$A:$BG,20,FALSE))))</f>
        <v/>
      </c>
      <c r="R28" s="70" t="str">
        <f>IF(A28="","",IF((VLOOKUP(A28,'Données compet'!$A:$BG,21,FALSE))=0,0,(VLOOKUP(A28,'Données compet'!$A:$BG,21,FALSE))))</f>
        <v/>
      </c>
      <c r="S28" s="70" t="str">
        <f>IF(A28="","",IF((VLOOKUP(A28,'Données compet'!$A:$BG,22,FALSE))=0,0,(VLOOKUP(A28,'Données compet'!$A:$BG,22,FALSE))))</f>
        <v/>
      </c>
      <c r="T28" s="74" t="str">
        <f t="shared" si="26"/>
        <v/>
      </c>
      <c r="U28" s="76" t="str">
        <f t="shared" si="27"/>
        <v/>
      </c>
      <c r="V28" s="79"/>
      <c r="W28" s="71" t="str">
        <f t="shared" si="28"/>
        <v/>
      </c>
      <c r="X28" s="102"/>
      <c r="Y28" s="61" t="str">
        <f>IF(A28="","",IF((VLOOKUP(A28,'Données compet'!$A:$BG,45,FALSE))=0,0,(VLOOKUP(A28,'Données compet'!$A:$BG,45,FALSE))))</f>
        <v/>
      </c>
      <c r="Z28" s="113" t="str">
        <f>IF(A28="","",IF((VLOOKUP(A28,'Données compet'!$A:$BG,33,FALSE))=0,0,(VLOOKUP(A28,'Données compet'!$A:$BG,33,FALSE))))</f>
        <v/>
      </c>
      <c r="AA28" s="87" t="str">
        <f>IF(A28="","",IF((VLOOKUP(A28,'Données compet'!$A:$BG,34,FALSE))=0,0,(VLOOKUP(A28,'Données compet'!$A:$BG,34,FALSE))))</f>
        <v/>
      </c>
      <c r="AB28" s="60" t="str">
        <f>IF(A28="","",IF((VLOOKUP(A28,'Données compet'!$A:$BG,35,FALSE))=0,0,(VLOOKUP(A28,'Données compet'!$A:$BG,35,FALSE))))</f>
        <v/>
      </c>
      <c r="AC28" s="60" t="str">
        <f>IF(A28="","",IF((VLOOKUP(A28,'Données compet'!$A:$BG,36,FALSE))=0,0,(VLOOKUP(A28,'Données compet'!$A:$BG,36,FALSE))))</f>
        <v/>
      </c>
      <c r="AD28" s="74" t="str">
        <f t="shared" si="29"/>
        <v/>
      </c>
      <c r="AE28" s="76" t="str">
        <f t="shared" si="30"/>
        <v/>
      </c>
      <c r="AF28" s="75"/>
      <c r="AG28" s="71" t="str">
        <f t="shared" si="31"/>
        <v/>
      </c>
      <c r="AH28" s="102"/>
      <c r="AI28" s="69"/>
      <c r="AJ28" s="112"/>
      <c r="AK28" s="163" t="str">
        <f t="shared" si="11"/>
        <v>0</v>
      </c>
      <c r="AL28" s="87" t="str">
        <f t="shared" si="32"/>
        <v/>
      </c>
      <c r="AM28" s="87"/>
      <c r="AN28" s="60" t="str">
        <f t="shared" si="33"/>
        <v/>
      </c>
      <c r="AO28" s="60" t="str">
        <f t="shared" si="37"/>
        <v/>
      </c>
      <c r="AP28" s="74" t="str">
        <f t="shared" si="35"/>
        <v/>
      </c>
      <c r="AQ28" s="76" t="str">
        <f t="shared" si="38"/>
        <v/>
      </c>
      <c r="AR28" s="75"/>
      <c r="AS28" s="71" t="str">
        <f t="shared" si="36"/>
        <v/>
      </c>
    </row>
    <row r="29" spans="1:45" ht="15.75" x14ac:dyDescent="0.25">
      <c r="A29" s="64" t="str">
        <f>'Données compet'!A30</f>
        <v/>
      </c>
      <c r="B29" s="49" t="str">
        <f>IF((VLOOKUP(A29,'Données compet'!$A:$BG,2,FALSE))=0,"",(VLOOKUP(A29,'Données compet'!$A:$BG,2,FALSE)))</f>
        <v/>
      </c>
      <c r="C29" s="65" t="str">
        <f>IF((VLOOKUP(A29,'Données compet'!$A:$BG,3,FALSE))=0,"",(VLOOKUP(A29,'Données compet'!$A:$BG,3,FALSE)))</f>
        <v/>
      </c>
      <c r="D29" s="190" t="str">
        <f>IF((VLOOKUP(A29,'Données compet'!$A:$BG,4,FALSE))=0,"",(VLOOKUP(A29,'Données compet'!$A:$BG,4,FALSE)))</f>
        <v/>
      </c>
      <c r="E29" s="61" t="str">
        <f>IF(A29="","",IF((VLOOKUP(A29,'Données compet'!$A:$BG,17,FALSE))=0,0,(VLOOKUP(A29,'Données compet'!$A:$BG,17,FALSE))))</f>
        <v/>
      </c>
      <c r="F29" s="113" t="str">
        <f>IF(A29="","",IF((VLOOKUP(A29,'Données compet'!$A:$BG,5,FALSE))=0,0,(VLOOKUP(A29,'Données compet'!$A:$BG,5,FALSE))))</f>
        <v/>
      </c>
      <c r="G29" s="87" t="str">
        <f>IF(A29="","",IF((VLOOKUP(A29,'Données compet'!$A:$BG,6,FALSE))=0,0,(VLOOKUP(A29,'Données compet'!$A:$BG,6,FALSE))))</f>
        <v/>
      </c>
      <c r="H29" s="60" t="str">
        <f>IF(A29="","",IF((VLOOKUP(A29,'Données compet'!$A:$BG,7,FALSE))=0,0,(VLOOKUP(A29,'Données compet'!$A:$BG,7,FALSE))))</f>
        <v/>
      </c>
      <c r="I29" s="60" t="str">
        <f>IF(A29="","",IF((VLOOKUP(A29,'Données compet'!$A:$BG,8,FALSE))=0,0,(VLOOKUP(A29,'Données compet'!$A:$BG,8,FALSE))))</f>
        <v/>
      </c>
      <c r="J29" s="74" t="str">
        <f t="shared" si="23"/>
        <v/>
      </c>
      <c r="K29" s="77" t="str">
        <f t="shared" si="24"/>
        <v/>
      </c>
      <c r="L29" s="80"/>
      <c r="M29" s="72" t="str">
        <f t="shared" si="25"/>
        <v/>
      </c>
      <c r="N29" s="102"/>
      <c r="O29" s="69" t="str">
        <f>IF(A29="","",IF((VLOOKUP(A29,'Données compet'!$A:$BG,31,FALSE))=0,0,(VLOOKUP(A29,'Données compet'!$A:$BG,31,FALSE))))</f>
        <v/>
      </c>
      <c r="P29" s="112" t="str">
        <f>IF(A29="","",IF((VLOOKUP(A29,'Données compet'!$A:$BG,19,FALSE))=0,0,(VLOOKUP(A29,'Données compet'!$A:$BG,19,FALSE))))</f>
        <v/>
      </c>
      <c r="Q29" s="99" t="str">
        <f>IF(A29="","",IF((VLOOKUP(A29,'Données compet'!$A:$BG,20,FALSE))=0,0,(VLOOKUP(A29,'Données compet'!$A:$BG,20,FALSE))))</f>
        <v/>
      </c>
      <c r="R29" s="70" t="str">
        <f>IF(A29="","",IF((VLOOKUP(A29,'Données compet'!$A:$BG,21,FALSE))=0,0,(VLOOKUP(A29,'Données compet'!$A:$BG,21,FALSE))))</f>
        <v/>
      </c>
      <c r="S29" s="70" t="str">
        <f>IF(A29="","",IF((VLOOKUP(A29,'Données compet'!$A:$BG,22,FALSE))=0,0,(VLOOKUP(A29,'Données compet'!$A:$BG,22,FALSE))))</f>
        <v/>
      </c>
      <c r="T29" s="74" t="str">
        <f t="shared" si="26"/>
        <v/>
      </c>
      <c r="U29" s="76" t="str">
        <f t="shared" si="27"/>
        <v/>
      </c>
      <c r="V29" s="79"/>
      <c r="W29" s="71" t="str">
        <f t="shared" si="28"/>
        <v/>
      </c>
      <c r="X29" s="102"/>
      <c r="Y29" s="61" t="str">
        <f>IF(A29="","",IF((VLOOKUP(A29,'Données compet'!$A:$BG,45,FALSE))=0,0,(VLOOKUP(A29,'Données compet'!$A:$BG,45,FALSE))))</f>
        <v/>
      </c>
      <c r="Z29" s="113" t="str">
        <f>IF(A29="","",IF((VLOOKUP(A29,'Données compet'!$A:$BG,33,FALSE))=0,0,(VLOOKUP(A29,'Données compet'!$A:$BG,33,FALSE))))</f>
        <v/>
      </c>
      <c r="AA29" s="87" t="str">
        <f>IF(A29="","",IF((VLOOKUP(A29,'Données compet'!$A:$BG,34,FALSE))=0,0,(VLOOKUP(A29,'Données compet'!$A:$BG,34,FALSE))))</f>
        <v/>
      </c>
      <c r="AB29" s="60" t="str">
        <f>IF(A29="","",IF((VLOOKUP(A29,'Données compet'!$A:$BG,35,FALSE))=0,0,(VLOOKUP(A29,'Données compet'!$A:$BG,35,FALSE))))</f>
        <v/>
      </c>
      <c r="AC29" s="60" t="str">
        <f>IF(A29="","",IF((VLOOKUP(A29,'Données compet'!$A:$BG,36,FALSE))=0,0,(VLOOKUP(A29,'Données compet'!$A:$BG,36,FALSE))))</f>
        <v/>
      </c>
      <c r="AD29" s="74" t="str">
        <f t="shared" si="29"/>
        <v/>
      </c>
      <c r="AE29" s="76" t="str">
        <f t="shared" si="30"/>
        <v/>
      </c>
      <c r="AF29" s="75"/>
      <c r="AG29" s="71" t="str">
        <f t="shared" si="31"/>
        <v/>
      </c>
      <c r="AH29" s="102"/>
      <c r="AI29" s="69"/>
      <c r="AJ29" s="112"/>
      <c r="AK29" s="163" t="str">
        <f t="shared" si="11"/>
        <v>0</v>
      </c>
      <c r="AL29" s="87" t="str">
        <f t="shared" si="32"/>
        <v/>
      </c>
      <c r="AM29" s="87"/>
      <c r="AN29" s="60" t="str">
        <f t="shared" si="33"/>
        <v/>
      </c>
      <c r="AO29" s="60" t="str">
        <f t="shared" si="37"/>
        <v/>
      </c>
      <c r="AP29" s="74" t="str">
        <f t="shared" si="35"/>
        <v/>
      </c>
      <c r="AQ29" s="76" t="str">
        <f t="shared" si="38"/>
        <v/>
      </c>
      <c r="AR29" s="75"/>
      <c r="AS29" s="71" t="str">
        <f t="shared" si="36"/>
        <v/>
      </c>
    </row>
    <row r="30" spans="1:45" ht="15.75" x14ac:dyDescent="0.25">
      <c r="A30" s="64" t="str">
        <f>'Données compet'!A31</f>
        <v/>
      </c>
      <c r="B30" s="49" t="str">
        <f>IF((VLOOKUP(A30,'Données compet'!$A:$BG,2,FALSE))=0,"",(VLOOKUP(A30,'Données compet'!$A:$BG,2,FALSE)))</f>
        <v/>
      </c>
      <c r="C30" s="65" t="str">
        <f>IF((VLOOKUP(A30,'Données compet'!$A:$BG,3,FALSE))=0,"",(VLOOKUP(A30,'Données compet'!$A:$BG,3,FALSE)))</f>
        <v/>
      </c>
      <c r="D30" s="190" t="str">
        <f>IF((VLOOKUP(A30,'Données compet'!$A:$BG,4,FALSE))=0,"",(VLOOKUP(A30,'Données compet'!$A:$BG,4,FALSE)))</f>
        <v/>
      </c>
      <c r="E30" s="61" t="str">
        <f>IF(A30="","",IF((VLOOKUP(A30,'Données compet'!$A:$BG,17,FALSE))=0,0,(VLOOKUP(A30,'Données compet'!$A:$BG,17,FALSE))))</f>
        <v/>
      </c>
      <c r="F30" s="113" t="str">
        <f>IF(A30="","",IF((VLOOKUP(A30,'Données compet'!$A:$BG,5,FALSE))=0,0,(VLOOKUP(A30,'Données compet'!$A:$BG,5,FALSE))))</f>
        <v/>
      </c>
      <c r="G30" s="87" t="str">
        <f>IF(A30="","",IF((VLOOKUP(A30,'Données compet'!$A:$BG,6,FALSE))=0,0,(VLOOKUP(A30,'Données compet'!$A:$BG,6,FALSE))))</f>
        <v/>
      </c>
      <c r="H30" s="60" t="str">
        <f>IF(A30="","",IF((VLOOKUP(A30,'Données compet'!$A:$BG,7,FALSE))=0,0,(VLOOKUP(A30,'Données compet'!$A:$BG,7,FALSE))))</f>
        <v/>
      </c>
      <c r="I30" s="60" t="str">
        <f>IF(A30="","",IF((VLOOKUP(A30,'Données compet'!$A:$BG,8,FALSE))=0,0,(VLOOKUP(A30,'Données compet'!$A:$BG,8,FALSE))))</f>
        <v/>
      </c>
      <c r="J30" s="74" t="str">
        <f t="shared" si="23"/>
        <v/>
      </c>
      <c r="K30" s="77" t="str">
        <f t="shared" si="24"/>
        <v/>
      </c>
      <c r="L30" s="80"/>
      <c r="M30" s="72" t="str">
        <f t="shared" si="25"/>
        <v/>
      </c>
      <c r="N30" s="102"/>
      <c r="O30" s="69" t="str">
        <f>IF(A30="","",IF((VLOOKUP(A30,'Données compet'!$A:$BG,31,FALSE))=0,0,(VLOOKUP(A30,'Données compet'!$A:$BG,31,FALSE))))</f>
        <v/>
      </c>
      <c r="P30" s="112" t="str">
        <f>IF(A30="","",IF((VLOOKUP(A30,'Données compet'!$A:$BG,19,FALSE))=0,0,(VLOOKUP(A30,'Données compet'!$A:$BG,19,FALSE))))</f>
        <v/>
      </c>
      <c r="Q30" s="99" t="str">
        <f>IF(A30="","",IF((VLOOKUP(A30,'Données compet'!$A:$BG,20,FALSE))=0,0,(VLOOKUP(A30,'Données compet'!$A:$BG,20,FALSE))))</f>
        <v/>
      </c>
      <c r="R30" s="70" t="str">
        <f>IF(A30="","",IF((VLOOKUP(A30,'Données compet'!$A:$BG,21,FALSE))=0,0,(VLOOKUP(A30,'Données compet'!$A:$BG,21,FALSE))))</f>
        <v/>
      </c>
      <c r="S30" s="70" t="str">
        <f>IF(A30="","",IF((VLOOKUP(A30,'Données compet'!$A:$BG,22,FALSE))=0,0,(VLOOKUP(A30,'Données compet'!$A:$BG,22,FALSE))))</f>
        <v/>
      </c>
      <c r="T30" s="74" t="str">
        <f t="shared" si="26"/>
        <v/>
      </c>
      <c r="U30" s="76" t="str">
        <f t="shared" si="27"/>
        <v/>
      </c>
      <c r="V30" s="79"/>
      <c r="W30" s="71" t="str">
        <f t="shared" si="28"/>
        <v/>
      </c>
      <c r="X30" s="102"/>
      <c r="Y30" s="61" t="str">
        <f>IF(A30="","",IF((VLOOKUP(A30,'Données compet'!$A:$BG,45,FALSE))=0,0,(VLOOKUP(A30,'Données compet'!$A:$BG,45,FALSE))))</f>
        <v/>
      </c>
      <c r="Z30" s="113" t="str">
        <f>IF(A30="","",IF((VLOOKUP(A30,'Données compet'!$A:$BG,33,FALSE))=0,0,(VLOOKUP(A30,'Données compet'!$A:$BG,33,FALSE))))</f>
        <v/>
      </c>
      <c r="AA30" s="87" t="str">
        <f>IF(A30="","",IF((VLOOKUP(A30,'Données compet'!$A:$BG,34,FALSE))=0,0,(VLOOKUP(A30,'Données compet'!$A:$BG,34,FALSE))))</f>
        <v/>
      </c>
      <c r="AB30" s="60" t="str">
        <f>IF(A30="","",IF((VLOOKUP(A30,'Données compet'!$A:$BG,35,FALSE))=0,0,(VLOOKUP(A30,'Données compet'!$A:$BG,35,FALSE))))</f>
        <v/>
      </c>
      <c r="AC30" s="60" t="str">
        <f>IF(A30="","",IF((VLOOKUP(A30,'Données compet'!$A:$BG,36,FALSE))=0,0,(VLOOKUP(A30,'Données compet'!$A:$BG,36,FALSE))))</f>
        <v/>
      </c>
      <c r="AD30" s="74" t="str">
        <f t="shared" si="29"/>
        <v/>
      </c>
      <c r="AE30" s="76" t="str">
        <f t="shared" si="30"/>
        <v/>
      </c>
      <c r="AF30" s="75"/>
      <c r="AG30" s="71" t="str">
        <f t="shared" si="31"/>
        <v/>
      </c>
      <c r="AH30" s="102"/>
      <c r="AI30" s="69"/>
      <c r="AJ30" s="112"/>
      <c r="AK30" s="163" t="str">
        <f t="shared" si="11"/>
        <v>0</v>
      </c>
      <c r="AL30" s="87" t="str">
        <f t="shared" si="32"/>
        <v/>
      </c>
      <c r="AM30" s="87"/>
      <c r="AN30" s="60" t="str">
        <f t="shared" si="33"/>
        <v/>
      </c>
      <c r="AO30" s="60" t="str">
        <f t="shared" si="37"/>
        <v/>
      </c>
      <c r="AP30" s="74" t="str">
        <f t="shared" si="35"/>
        <v/>
      </c>
      <c r="AQ30" s="76" t="str">
        <f t="shared" si="38"/>
        <v/>
      </c>
      <c r="AR30" s="75"/>
      <c r="AS30" s="71" t="str">
        <f t="shared" si="36"/>
        <v/>
      </c>
    </row>
    <row r="31" spans="1:45" ht="15.75" x14ac:dyDescent="0.25">
      <c r="A31" s="64" t="str">
        <f>'Données compet'!A32</f>
        <v/>
      </c>
      <c r="B31" s="49" t="str">
        <f>IF((VLOOKUP(A31,'Données compet'!$A:$BG,2,FALSE))=0,"",(VLOOKUP(A31,'Données compet'!$A:$BG,2,FALSE)))</f>
        <v/>
      </c>
      <c r="C31" s="65" t="str">
        <f>IF((VLOOKUP(A31,'Données compet'!$A:$BG,3,FALSE))=0,"",(VLOOKUP(A31,'Données compet'!$A:$BG,3,FALSE)))</f>
        <v/>
      </c>
      <c r="D31" s="190" t="str">
        <f>IF((VLOOKUP(A31,'Données compet'!$A:$BG,4,FALSE))=0,"",(VLOOKUP(A31,'Données compet'!$A:$BG,4,FALSE)))</f>
        <v/>
      </c>
      <c r="E31" s="61" t="str">
        <f>IF(A31="","",IF((VLOOKUP(A31,'Données compet'!$A:$BG,17,FALSE))=0,0,(VLOOKUP(A31,'Données compet'!$A:$BG,17,FALSE))))</f>
        <v/>
      </c>
      <c r="F31" s="113" t="str">
        <f>IF(A31="","",IF((VLOOKUP(A31,'Données compet'!$A:$BG,5,FALSE))=0,0,(VLOOKUP(A31,'Données compet'!$A:$BG,5,FALSE))))</f>
        <v/>
      </c>
      <c r="G31" s="87" t="str">
        <f>IF(A31="","",IF((VLOOKUP(A31,'Données compet'!$A:$BG,6,FALSE))=0,0,(VLOOKUP(A31,'Données compet'!$A:$BG,6,FALSE))))</f>
        <v/>
      </c>
      <c r="H31" s="60" t="str">
        <f>IF(A31="","",IF((VLOOKUP(A31,'Données compet'!$A:$BG,7,FALSE))=0,0,(VLOOKUP(A31,'Données compet'!$A:$BG,7,FALSE))))</f>
        <v/>
      </c>
      <c r="I31" s="60" t="str">
        <f>IF(A31="","",IF((VLOOKUP(A31,'Données compet'!$A:$BG,8,FALSE))=0,0,(VLOOKUP(A31,'Données compet'!$A:$BG,8,FALSE))))</f>
        <v/>
      </c>
      <c r="J31" s="74" t="str">
        <f t="shared" si="23"/>
        <v/>
      </c>
      <c r="K31" s="77" t="str">
        <f t="shared" si="24"/>
        <v/>
      </c>
      <c r="L31" s="80"/>
      <c r="M31" s="72" t="str">
        <f t="shared" si="25"/>
        <v/>
      </c>
      <c r="N31" s="102"/>
      <c r="O31" s="69" t="str">
        <f>IF(A31="","",IF((VLOOKUP(A31,'Données compet'!$A:$BG,31,FALSE))=0,0,(VLOOKUP(A31,'Données compet'!$A:$BG,31,FALSE))))</f>
        <v/>
      </c>
      <c r="P31" s="112" t="str">
        <f>IF(A31="","",IF((VLOOKUP(A31,'Données compet'!$A:$BG,19,FALSE))=0,0,(VLOOKUP(A31,'Données compet'!$A:$BG,19,FALSE))))</f>
        <v/>
      </c>
      <c r="Q31" s="99" t="str">
        <f>IF(A31="","",IF((VLOOKUP(A31,'Données compet'!$A:$BG,20,FALSE))=0,0,(VLOOKUP(A31,'Données compet'!$A:$BG,20,FALSE))))</f>
        <v/>
      </c>
      <c r="R31" s="70" t="str">
        <f>IF(A31="","",IF((VLOOKUP(A31,'Données compet'!$A:$BG,21,FALSE))=0,0,(VLOOKUP(A31,'Données compet'!$A:$BG,21,FALSE))))</f>
        <v/>
      </c>
      <c r="S31" s="70" t="str">
        <f>IF(A31="","",IF((VLOOKUP(A31,'Données compet'!$A:$BG,22,FALSE))=0,0,(VLOOKUP(A31,'Données compet'!$A:$BG,22,FALSE))))</f>
        <v/>
      </c>
      <c r="T31" s="74" t="str">
        <f t="shared" si="26"/>
        <v/>
      </c>
      <c r="U31" s="76" t="str">
        <f t="shared" si="27"/>
        <v/>
      </c>
      <c r="V31" s="79"/>
      <c r="W31" s="71" t="str">
        <f t="shared" si="28"/>
        <v/>
      </c>
      <c r="X31" s="102"/>
      <c r="Y31" s="61" t="str">
        <f>IF(A31="","",IF((VLOOKUP(A31,'Données compet'!$A:$BG,45,FALSE))=0,0,(VLOOKUP(A31,'Données compet'!$A:$BG,45,FALSE))))</f>
        <v/>
      </c>
      <c r="Z31" s="113" t="str">
        <f>IF(A31="","",IF((VLOOKUP(A31,'Données compet'!$A:$BG,33,FALSE))=0,0,(VLOOKUP(A31,'Données compet'!$A:$BG,33,FALSE))))</f>
        <v/>
      </c>
      <c r="AA31" s="87" t="str">
        <f>IF(A31="","",IF((VLOOKUP(A31,'Données compet'!$A:$BG,34,FALSE))=0,0,(VLOOKUP(A31,'Données compet'!$A:$BG,34,FALSE))))</f>
        <v/>
      </c>
      <c r="AB31" s="60" t="str">
        <f>IF(A31="","",IF((VLOOKUP(A31,'Données compet'!$A:$BG,35,FALSE))=0,0,(VLOOKUP(A31,'Données compet'!$A:$BG,35,FALSE))))</f>
        <v/>
      </c>
      <c r="AC31" s="60" t="str">
        <f>IF(A31="","",IF((VLOOKUP(A31,'Données compet'!$A:$BG,36,FALSE))=0,0,(VLOOKUP(A31,'Données compet'!$A:$BG,36,FALSE))))</f>
        <v/>
      </c>
      <c r="AD31" s="74" t="str">
        <f t="shared" si="29"/>
        <v/>
      </c>
      <c r="AE31" s="76" t="str">
        <f t="shared" si="30"/>
        <v/>
      </c>
      <c r="AF31" s="75"/>
      <c r="AG31" s="71" t="str">
        <f t="shared" si="31"/>
        <v/>
      </c>
      <c r="AH31" s="102"/>
      <c r="AI31" s="69"/>
      <c r="AJ31" s="112"/>
      <c r="AK31" s="163" t="str">
        <f t="shared" si="11"/>
        <v>0</v>
      </c>
      <c r="AL31" s="87" t="str">
        <f t="shared" si="32"/>
        <v/>
      </c>
      <c r="AM31" s="87"/>
      <c r="AN31" s="60" t="str">
        <f t="shared" si="33"/>
        <v/>
      </c>
      <c r="AO31" s="60" t="str">
        <f t="shared" si="37"/>
        <v/>
      </c>
      <c r="AP31" s="74" t="str">
        <f t="shared" si="35"/>
        <v/>
      </c>
      <c r="AQ31" s="76" t="str">
        <f t="shared" si="38"/>
        <v/>
      </c>
      <c r="AR31" s="75"/>
      <c r="AS31" s="71" t="str">
        <f t="shared" si="36"/>
        <v/>
      </c>
    </row>
    <row r="32" spans="1:45" ht="15.75" x14ac:dyDescent="0.25">
      <c r="A32" s="64" t="str">
        <f>'Données compet'!A33</f>
        <v/>
      </c>
      <c r="B32" s="49" t="str">
        <f>IF((VLOOKUP(A32,'Données compet'!$A:$BG,2,FALSE))=0,"",(VLOOKUP(A32,'Données compet'!$A:$BG,2,FALSE)))</f>
        <v/>
      </c>
      <c r="C32" s="65" t="str">
        <f>IF((VLOOKUP(A32,'Données compet'!$A:$BG,3,FALSE))=0,"",(VLOOKUP(A32,'Données compet'!$A:$BG,3,FALSE)))</f>
        <v/>
      </c>
      <c r="D32" s="190" t="str">
        <f>IF((VLOOKUP(A32,'Données compet'!$A:$BG,4,FALSE))=0,"",(VLOOKUP(A32,'Données compet'!$A:$BG,4,FALSE)))</f>
        <v/>
      </c>
      <c r="E32" s="61" t="str">
        <f>IF(A32="","",IF((VLOOKUP(A32,'Données compet'!$A:$BG,17,FALSE))=0,0,(VLOOKUP(A32,'Données compet'!$A:$BG,17,FALSE))))</f>
        <v/>
      </c>
      <c r="F32" s="113" t="str">
        <f>IF(A32="","",IF((VLOOKUP(A32,'Données compet'!$A:$BG,5,FALSE))=0,0,(VLOOKUP(A32,'Données compet'!$A:$BG,5,FALSE))))</f>
        <v/>
      </c>
      <c r="G32" s="87" t="str">
        <f>IF(A32="","",IF((VLOOKUP(A32,'Données compet'!$A:$BG,6,FALSE))=0,0,(VLOOKUP(A32,'Données compet'!$A:$BG,6,FALSE))))</f>
        <v/>
      </c>
      <c r="H32" s="60" t="str">
        <f>IF(A32="","",IF((VLOOKUP(A32,'Données compet'!$A:$BG,7,FALSE))=0,0,(VLOOKUP(A32,'Données compet'!$A:$BG,7,FALSE))))</f>
        <v/>
      </c>
      <c r="I32" s="60" t="str">
        <f>IF(A32="","",IF((VLOOKUP(A32,'Données compet'!$A:$BG,8,FALSE))=0,0,(VLOOKUP(A32,'Données compet'!$A:$BG,8,FALSE))))</f>
        <v/>
      </c>
      <c r="J32" s="74" t="str">
        <f t="shared" si="23"/>
        <v/>
      </c>
      <c r="K32" s="77" t="str">
        <f t="shared" si="24"/>
        <v/>
      </c>
      <c r="L32" s="80"/>
      <c r="M32" s="72" t="str">
        <f t="shared" si="25"/>
        <v/>
      </c>
      <c r="N32" s="102"/>
      <c r="O32" s="69" t="str">
        <f>IF(A32="","",IF((VLOOKUP(A32,'Données compet'!$A:$BG,31,FALSE))=0,0,(VLOOKUP(A32,'Données compet'!$A:$BG,31,FALSE))))</f>
        <v/>
      </c>
      <c r="P32" s="112" t="str">
        <f>IF(A32="","",IF((VLOOKUP(A32,'Données compet'!$A:$BG,19,FALSE))=0,0,(VLOOKUP(A32,'Données compet'!$A:$BG,19,FALSE))))</f>
        <v/>
      </c>
      <c r="Q32" s="99" t="str">
        <f>IF(A32="","",IF((VLOOKUP(A32,'Données compet'!$A:$BG,20,FALSE))=0,0,(VLOOKUP(A32,'Données compet'!$A:$BG,20,FALSE))))</f>
        <v/>
      </c>
      <c r="R32" s="70" t="str">
        <f>IF(A32="","",IF((VLOOKUP(A32,'Données compet'!$A:$BG,21,FALSE))=0,0,(VLOOKUP(A32,'Données compet'!$A:$BG,21,FALSE))))</f>
        <v/>
      </c>
      <c r="S32" s="70" t="str">
        <f>IF(A32="","",IF((VLOOKUP(A32,'Données compet'!$A:$BG,22,FALSE))=0,0,(VLOOKUP(A32,'Données compet'!$A:$BG,22,FALSE))))</f>
        <v/>
      </c>
      <c r="T32" s="74" t="str">
        <f t="shared" si="26"/>
        <v/>
      </c>
      <c r="U32" s="76" t="str">
        <f t="shared" si="27"/>
        <v/>
      </c>
      <c r="V32" s="79"/>
      <c r="W32" s="71" t="str">
        <f t="shared" si="28"/>
        <v/>
      </c>
      <c r="X32" s="102"/>
      <c r="Y32" s="61" t="str">
        <f>IF(A32="","",IF((VLOOKUP(A32,'Données compet'!$A:$BG,45,FALSE))=0,0,(VLOOKUP(A32,'Données compet'!$A:$BG,45,FALSE))))</f>
        <v/>
      </c>
      <c r="Z32" s="113" t="str">
        <f>IF(A32="","",IF((VLOOKUP(A32,'Données compet'!$A:$BG,33,FALSE))=0,0,(VLOOKUP(A32,'Données compet'!$A:$BG,33,FALSE))))</f>
        <v/>
      </c>
      <c r="AA32" s="87" t="str">
        <f>IF(A32="","",IF((VLOOKUP(A32,'Données compet'!$A:$BG,34,FALSE))=0,0,(VLOOKUP(A32,'Données compet'!$A:$BG,34,FALSE))))</f>
        <v/>
      </c>
      <c r="AB32" s="60" t="str">
        <f>IF(A32="","",IF((VLOOKUP(A32,'Données compet'!$A:$BG,35,FALSE))=0,0,(VLOOKUP(A32,'Données compet'!$A:$BG,35,FALSE))))</f>
        <v/>
      </c>
      <c r="AC32" s="60" t="str">
        <f>IF(A32="","",IF((VLOOKUP(A32,'Données compet'!$A:$BG,36,FALSE))=0,0,(VLOOKUP(A32,'Données compet'!$A:$BG,36,FALSE))))</f>
        <v/>
      </c>
      <c r="AD32" s="74" t="str">
        <f t="shared" si="29"/>
        <v/>
      </c>
      <c r="AE32" s="76" t="str">
        <f t="shared" si="30"/>
        <v/>
      </c>
      <c r="AF32" s="75"/>
      <c r="AG32" s="71" t="str">
        <f t="shared" si="31"/>
        <v/>
      </c>
      <c r="AH32" s="102"/>
      <c r="AI32" s="69"/>
      <c r="AJ32" s="112"/>
      <c r="AK32" s="163" t="str">
        <f t="shared" si="11"/>
        <v>0</v>
      </c>
      <c r="AL32" s="87" t="str">
        <f t="shared" si="32"/>
        <v/>
      </c>
      <c r="AM32" s="87"/>
      <c r="AN32" s="60" t="str">
        <f t="shared" si="33"/>
        <v/>
      </c>
      <c r="AO32" s="60" t="str">
        <f t="shared" si="37"/>
        <v/>
      </c>
      <c r="AP32" s="74" t="str">
        <f t="shared" si="35"/>
        <v/>
      </c>
      <c r="AQ32" s="76" t="str">
        <f t="shared" si="38"/>
        <v/>
      </c>
      <c r="AR32" s="75"/>
      <c r="AS32" s="71" t="str">
        <f t="shared" si="36"/>
        <v/>
      </c>
    </row>
    <row r="33" spans="1:45" ht="15.75" x14ac:dyDescent="0.25">
      <c r="A33" s="64" t="str">
        <f>'Données compet'!A34</f>
        <v/>
      </c>
      <c r="B33" s="49" t="str">
        <f>IF((VLOOKUP(A33,'Données compet'!$A:$BG,2,FALSE))=0,"",(VLOOKUP(A33,'Données compet'!$A:$BG,2,FALSE)))</f>
        <v/>
      </c>
      <c r="C33" s="65" t="str">
        <f>IF((VLOOKUP(A33,'Données compet'!$A:$BG,3,FALSE))=0,"",(VLOOKUP(A33,'Données compet'!$A:$BG,3,FALSE)))</f>
        <v/>
      </c>
      <c r="D33" s="190" t="str">
        <f>IF((VLOOKUP(A33,'Données compet'!$A:$BG,4,FALSE))=0,"",(VLOOKUP(A33,'Données compet'!$A:$BG,4,FALSE)))</f>
        <v/>
      </c>
      <c r="E33" s="61" t="str">
        <f>IF(A33="","",IF((VLOOKUP(A33,'Données compet'!$A:$BG,17,FALSE))=0,0,(VLOOKUP(A33,'Données compet'!$A:$BG,17,FALSE))))</f>
        <v/>
      </c>
      <c r="F33" s="113" t="str">
        <f>IF(A33="","",IF((VLOOKUP(A33,'Données compet'!$A:$BG,5,FALSE))=0,0,(VLOOKUP(A33,'Données compet'!$A:$BG,5,FALSE))))</f>
        <v/>
      </c>
      <c r="G33" s="87" t="str">
        <f>IF(A33="","",IF((VLOOKUP(A33,'Données compet'!$A:$BG,6,FALSE))=0,0,(VLOOKUP(A33,'Données compet'!$A:$BG,6,FALSE))))</f>
        <v/>
      </c>
      <c r="H33" s="60" t="str">
        <f>IF(A33="","",IF((VLOOKUP(A33,'Données compet'!$A:$BG,7,FALSE))=0,0,(VLOOKUP(A33,'Données compet'!$A:$BG,7,FALSE))))</f>
        <v/>
      </c>
      <c r="I33" s="60" t="str">
        <f>IF(A33="","",IF((VLOOKUP(A33,'Données compet'!$A:$BG,8,FALSE))=0,0,(VLOOKUP(A33,'Données compet'!$A:$BG,8,FALSE))))</f>
        <v/>
      </c>
      <c r="J33" s="74" t="str">
        <f t="shared" si="23"/>
        <v/>
      </c>
      <c r="K33" s="77" t="str">
        <f t="shared" si="24"/>
        <v/>
      </c>
      <c r="L33" s="80"/>
      <c r="M33" s="72" t="str">
        <f t="shared" si="25"/>
        <v/>
      </c>
      <c r="N33" s="102"/>
      <c r="O33" s="69" t="str">
        <f>IF(A33="","",IF((VLOOKUP(A33,'Données compet'!$A:$BG,31,FALSE))=0,0,(VLOOKUP(A33,'Données compet'!$A:$BG,31,FALSE))))</f>
        <v/>
      </c>
      <c r="P33" s="112" t="str">
        <f>IF(A33="","",IF((VLOOKUP(A33,'Données compet'!$A:$BG,19,FALSE))=0,0,(VLOOKUP(A33,'Données compet'!$A:$BG,19,FALSE))))</f>
        <v/>
      </c>
      <c r="Q33" s="99" t="str">
        <f>IF(A33="","",IF((VLOOKUP(A33,'Données compet'!$A:$BG,20,FALSE))=0,0,(VLOOKUP(A33,'Données compet'!$A:$BG,20,FALSE))))</f>
        <v/>
      </c>
      <c r="R33" s="70" t="str">
        <f>IF(A33="","",IF((VLOOKUP(A33,'Données compet'!$A:$BG,21,FALSE))=0,0,(VLOOKUP(A33,'Données compet'!$A:$BG,21,FALSE))))</f>
        <v/>
      </c>
      <c r="S33" s="70" t="str">
        <f>IF(A33="","",IF((VLOOKUP(A33,'Données compet'!$A:$BG,22,FALSE))=0,0,(VLOOKUP(A33,'Données compet'!$A:$BG,22,FALSE))))</f>
        <v/>
      </c>
      <c r="T33" s="74" t="str">
        <f t="shared" si="26"/>
        <v/>
      </c>
      <c r="U33" s="76" t="str">
        <f t="shared" si="27"/>
        <v/>
      </c>
      <c r="V33" s="79"/>
      <c r="W33" s="71" t="str">
        <f t="shared" si="28"/>
        <v/>
      </c>
      <c r="X33" s="102"/>
      <c r="Y33" s="61" t="str">
        <f>IF(A33="","",IF((VLOOKUP(A33,'Données compet'!$A:$BG,45,FALSE))=0,0,(VLOOKUP(A33,'Données compet'!$A:$BG,45,FALSE))))</f>
        <v/>
      </c>
      <c r="Z33" s="113" t="str">
        <f>IF(A33="","",IF((VLOOKUP(A33,'Données compet'!$A:$BG,33,FALSE))=0,0,(VLOOKUP(A33,'Données compet'!$A:$BG,33,FALSE))))</f>
        <v/>
      </c>
      <c r="AA33" s="87" t="str">
        <f>IF(A33="","",IF((VLOOKUP(A33,'Données compet'!$A:$BG,34,FALSE))=0,0,(VLOOKUP(A33,'Données compet'!$A:$BG,34,FALSE))))</f>
        <v/>
      </c>
      <c r="AB33" s="60" t="str">
        <f>IF(A33="","",IF((VLOOKUP(A33,'Données compet'!$A:$BG,35,FALSE))=0,0,(VLOOKUP(A33,'Données compet'!$A:$BG,35,FALSE))))</f>
        <v/>
      </c>
      <c r="AC33" s="60" t="str">
        <f>IF(A33="","",IF((VLOOKUP(A33,'Données compet'!$A:$BG,36,FALSE))=0,0,(VLOOKUP(A33,'Données compet'!$A:$BG,36,FALSE))))</f>
        <v/>
      </c>
      <c r="AD33" s="74" t="str">
        <f t="shared" si="29"/>
        <v/>
      </c>
      <c r="AE33" s="76" t="str">
        <f t="shared" si="30"/>
        <v/>
      </c>
      <c r="AF33" s="75"/>
      <c r="AG33" s="71" t="str">
        <f t="shared" si="31"/>
        <v/>
      </c>
      <c r="AH33" s="102"/>
      <c r="AI33" s="69"/>
      <c r="AJ33" s="112"/>
      <c r="AK33" s="163" t="str">
        <f t="shared" si="11"/>
        <v>0</v>
      </c>
      <c r="AL33" s="87" t="str">
        <f t="shared" si="32"/>
        <v/>
      </c>
      <c r="AM33" s="87"/>
      <c r="AN33" s="60" t="str">
        <f t="shared" si="33"/>
        <v/>
      </c>
      <c r="AO33" s="60" t="str">
        <f t="shared" si="37"/>
        <v/>
      </c>
      <c r="AP33" s="74" t="str">
        <f t="shared" si="35"/>
        <v/>
      </c>
      <c r="AQ33" s="76" t="str">
        <f t="shared" si="38"/>
        <v/>
      </c>
      <c r="AR33" s="75"/>
      <c r="AS33" s="71" t="str">
        <f t="shared" si="36"/>
        <v/>
      </c>
    </row>
    <row r="34" spans="1:45" ht="15.75" x14ac:dyDescent="0.25">
      <c r="A34" s="64" t="str">
        <f>'Données compet'!A35</f>
        <v/>
      </c>
      <c r="B34" s="49" t="str">
        <f>IF((VLOOKUP(A34,'Données compet'!$A:$BG,2,FALSE))=0,"",(VLOOKUP(A34,'Données compet'!$A:$BG,2,FALSE)))</f>
        <v/>
      </c>
      <c r="C34" s="65" t="str">
        <f>IF((VLOOKUP(A34,'Données compet'!$A:$BG,3,FALSE))=0,"",(VLOOKUP(A34,'Données compet'!$A:$BG,3,FALSE)))</f>
        <v/>
      </c>
      <c r="D34" s="190" t="str">
        <f>IF((VLOOKUP(A34,'Données compet'!$A:$BG,4,FALSE))=0,"",(VLOOKUP(A34,'Données compet'!$A:$BG,4,FALSE)))</f>
        <v/>
      </c>
      <c r="E34" s="61" t="str">
        <f>IF(A34="","",IF((VLOOKUP(A34,'Données compet'!$A:$BG,17,FALSE))=0,0,(VLOOKUP(A34,'Données compet'!$A:$BG,17,FALSE))))</f>
        <v/>
      </c>
      <c r="F34" s="113" t="str">
        <f>IF(A34="","",IF((VLOOKUP(A34,'Données compet'!$A:$BG,5,FALSE))=0,0,(VLOOKUP(A34,'Données compet'!$A:$BG,5,FALSE))))</f>
        <v/>
      </c>
      <c r="G34" s="87" t="str">
        <f>IF(A34="","",IF((VLOOKUP(A34,'Données compet'!$A:$BG,6,FALSE))=0,0,(VLOOKUP(A34,'Données compet'!$A:$BG,6,FALSE))))</f>
        <v/>
      </c>
      <c r="H34" s="60" t="str">
        <f>IF(A34="","",IF((VLOOKUP(A34,'Données compet'!$A:$BG,7,FALSE))=0,0,(VLOOKUP(A34,'Données compet'!$A:$BG,7,FALSE))))</f>
        <v/>
      </c>
      <c r="I34" s="60" t="str">
        <f>IF(A34="","",IF((VLOOKUP(A34,'Données compet'!$A:$BG,8,FALSE))=0,0,(VLOOKUP(A34,'Données compet'!$A:$BG,8,FALSE))))</f>
        <v/>
      </c>
      <c r="J34" s="74" t="str">
        <f t="shared" si="23"/>
        <v/>
      </c>
      <c r="K34" s="77" t="str">
        <f t="shared" si="24"/>
        <v/>
      </c>
      <c r="L34" s="80"/>
      <c r="M34" s="72" t="str">
        <f t="shared" si="25"/>
        <v/>
      </c>
      <c r="N34" s="102"/>
      <c r="O34" s="69" t="str">
        <f>IF(A34="","",IF((VLOOKUP(A34,'Données compet'!$A:$BG,31,FALSE))=0,0,(VLOOKUP(A34,'Données compet'!$A:$BG,31,FALSE))))</f>
        <v/>
      </c>
      <c r="P34" s="112" t="str">
        <f>IF(A34="","",IF((VLOOKUP(A34,'Données compet'!$A:$BG,19,FALSE))=0,0,(VLOOKUP(A34,'Données compet'!$A:$BG,19,FALSE))))</f>
        <v/>
      </c>
      <c r="Q34" s="99" t="str">
        <f>IF(A34="","",IF((VLOOKUP(A34,'Données compet'!$A:$BG,20,FALSE))=0,0,(VLOOKUP(A34,'Données compet'!$A:$BG,20,FALSE))))</f>
        <v/>
      </c>
      <c r="R34" s="70" t="str">
        <f>IF(A34="","",IF((VLOOKUP(A34,'Données compet'!$A:$BG,21,FALSE))=0,0,(VLOOKUP(A34,'Données compet'!$A:$BG,21,FALSE))))</f>
        <v/>
      </c>
      <c r="S34" s="70" t="str">
        <f>IF(A34="","",IF((VLOOKUP(A34,'Données compet'!$A:$BG,22,FALSE))=0,0,(VLOOKUP(A34,'Données compet'!$A:$BG,22,FALSE))))</f>
        <v/>
      </c>
      <c r="T34" s="74" t="str">
        <f t="shared" si="26"/>
        <v/>
      </c>
      <c r="U34" s="76" t="str">
        <f t="shared" si="27"/>
        <v/>
      </c>
      <c r="V34" s="79"/>
      <c r="W34" s="71" t="str">
        <f t="shared" si="28"/>
        <v/>
      </c>
      <c r="X34" s="102"/>
      <c r="Y34" s="61" t="str">
        <f>IF(A34="","",IF((VLOOKUP(A34,'Données compet'!$A:$BG,45,FALSE))=0,0,(VLOOKUP(A34,'Données compet'!$A:$BG,45,FALSE))))</f>
        <v/>
      </c>
      <c r="Z34" s="113" t="str">
        <f>IF(A34="","",IF((VLOOKUP(A34,'Données compet'!$A:$BG,33,FALSE))=0,0,(VLOOKUP(A34,'Données compet'!$A:$BG,33,FALSE))))</f>
        <v/>
      </c>
      <c r="AA34" s="87" t="str">
        <f>IF(A34="","",IF((VLOOKUP(A34,'Données compet'!$A:$BG,34,FALSE))=0,0,(VLOOKUP(A34,'Données compet'!$A:$BG,34,FALSE))))</f>
        <v/>
      </c>
      <c r="AB34" s="60" t="str">
        <f>IF(A34="","",IF((VLOOKUP(A34,'Données compet'!$A:$BG,35,FALSE))=0,0,(VLOOKUP(A34,'Données compet'!$A:$BG,35,FALSE))))</f>
        <v/>
      </c>
      <c r="AC34" s="60" t="str">
        <f>IF(A34="","",IF((VLOOKUP(A34,'Données compet'!$A:$BG,36,FALSE))=0,0,(VLOOKUP(A34,'Données compet'!$A:$BG,36,FALSE))))</f>
        <v/>
      </c>
      <c r="AD34" s="74" t="str">
        <f t="shared" si="29"/>
        <v/>
      </c>
      <c r="AE34" s="76" t="str">
        <f t="shared" si="30"/>
        <v/>
      </c>
      <c r="AF34" s="75"/>
      <c r="AG34" s="71" t="str">
        <f t="shared" si="31"/>
        <v/>
      </c>
      <c r="AH34" s="102"/>
      <c r="AI34" s="69"/>
      <c r="AJ34" s="112"/>
      <c r="AK34" s="163" t="str">
        <f t="shared" si="11"/>
        <v>0</v>
      </c>
      <c r="AL34" s="87" t="str">
        <f t="shared" si="32"/>
        <v/>
      </c>
      <c r="AM34" s="87"/>
      <c r="AN34" s="60" t="str">
        <f t="shared" si="33"/>
        <v/>
      </c>
      <c r="AO34" s="60" t="str">
        <f t="shared" si="37"/>
        <v/>
      </c>
      <c r="AP34" s="74" t="str">
        <f t="shared" si="35"/>
        <v/>
      </c>
      <c r="AQ34" s="76" t="str">
        <f t="shared" si="38"/>
        <v/>
      </c>
      <c r="AR34" s="75"/>
      <c r="AS34" s="71" t="str">
        <f t="shared" si="36"/>
        <v/>
      </c>
    </row>
    <row r="35" spans="1:45" ht="15.75" x14ac:dyDescent="0.25">
      <c r="A35" s="64" t="str">
        <f>'Données compet'!A36</f>
        <v/>
      </c>
      <c r="B35" s="49" t="str">
        <f>IF((VLOOKUP(A35,'Données compet'!$A:$BG,2,FALSE))=0,"",(VLOOKUP(A35,'Données compet'!$A:$BG,2,FALSE)))</f>
        <v/>
      </c>
      <c r="C35" s="65" t="str">
        <f>IF((VLOOKUP(A35,'Données compet'!$A:$BG,3,FALSE))=0,"",(VLOOKUP(A35,'Données compet'!$A:$BG,3,FALSE)))</f>
        <v/>
      </c>
      <c r="D35" s="190" t="str">
        <f>IF((VLOOKUP(A35,'Données compet'!$A:$BG,4,FALSE))=0,"",(VLOOKUP(A35,'Données compet'!$A:$BG,4,FALSE)))</f>
        <v/>
      </c>
      <c r="E35" s="61" t="str">
        <f>IF(A35="","",IF((VLOOKUP(A35,'Données compet'!$A:$BG,17,FALSE))=0,0,(VLOOKUP(A35,'Données compet'!$A:$BG,17,FALSE))))</f>
        <v/>
      </c>
      <c r="F35" s="113" t="str">
        <f>IF(A35="","",IF((VLOOKUP(A35,'Données compet'!$A:$BG,5,FALSE))=0,0,(VLOOKUP(A35,'Données compet'!$A:$BG,5,FALSE))))</f>
        <v/>
      </c>
      <c r="G35" s="87" t="str">
        <f>IF(A35="","",IF((VLOOKUP(A35,'Données compet'!$A:$BG,6,FALSE))=0,0,(VLOOKUP(A35,'Données compet'!$A:$BG,6,FALSE))))</f>
        <v/>
      </c>
      <c r="H35" s="60" t="str">
        <f>IF(A35="","",IF((VLOOKUP(A35,'Données compet'!$A:$BG,7,FALSE))=0,0,(VLOOKUP(A35,'Données compet'!$A:$BG,7,FALSE))))</f>
        <v/>
      </c>
      <c r="I35" s="60" t="str">
        <f>IF(A35="","",IF((VLOOKUP(A35,'Données compet'!$A:$BG,8,FALSE))=0,0,(VLOOKUP(A35,'Données compet'!$A:$BG,8,FALSE))))</f>
        <v/>
      </c>
      <c r="J35" s="74" t="str">
        <f t="shared" si="23"/>
        <v/>
      </c>
      <c r="K35" s="77" t="str">
        <f t="shared" si="24"/>
        <v/>
      </c>
      <c r="L35" s="80"/>
      <c r="M35" s="72" t="str">
        <f t="shared" si="25"/>
        <v/>
      </c>
      <c r="N35" s="102"/>
      <c r="O35" s="69" t="str">
        <f>IF(A35="","",IF((VLOOKUP(A35,'Données compet'!$A:$BG,31,FALSE))=0,0,(VLOOKUP(A35,'Données compet'!$A:$BG,31,FALSE))))</f>
        <v/>
      </c>
      <c r="P35" s="112" t="str">
        <f>IF(A35="","",IF((VLOOKUP(A35,'Données compet'!$A:$BG,19,FALSE))=0,0,(VLOOKUP(A35,'Données compet'!$A:$BG,19,FALSE))))</f>
        <v/>
      </c>
      <c r="Q35" s="99" t="str">
        <f>IF(A35="","",IF((VLOOKUP(A35,'Données compet'!$A:$BG,20,FALSE))=0,0,(VLOOKUP(A35,'Données compet'!$A:$BG,20,FALSE))))</f>
        <v/>
      </c>
      <c r="R35" s="70" t="str">
        <f>IF(A35="","",IF((VLOOKUP(A35,'Données compet'!$A:$BG,21,FALSE))=0,0,(VLOOKUP(A35,'Données compet'!$A:$BG,21,FALSE))))</f>
        <v/>
      </c>
      <c r="S35" s="70" t="str">
        <f>IF(A35="","",IF((VLOOKUP(A35,'Données compet'!$A:$BG,22,FALSE))=0,0,(VLOOKUP(A35,'Données compet'!$A:$BG,22,FALSE))))</f>
        <v/>
      </c>
      <c r="T35" s="74" t="str">
        <f t="shared" si="26"/>
        <v/>
      </c>
      <c r="U35" s="76" t="str">
        <f t="shared" si="27"/>
        <v/>
      </c>
      <c r="V35" s="79"/>
      <c r="W35" s="71" t="str">
        <f t="shared" si="28"/>
        <v/>
      </c>
      <c r="X35" s="102"/>
      <c r="Y35" s="61" t="str">
        <f>IF(A35="","",IF((VLOOKUP(A35,'Données compet'!$A:$BG,45,FALSE))=0,0,(VLOOKUP(A35,'Données compet'!$A:$BG,45,FALSE))))</f>
        <v/>
      </c>
      <c r="Z35" s="113" t="str">
        <f>IF(A35="","",IF((VLOOKUP(A35,'Données compet'!$A:$BG,33,FALSE))=0,0,(VLOOKUP(A35,'Données compet'!$A:$BG,33,FALSE))))</f>
        <v/>
      </c>
      <c r="AA35" s="87" t="str">
        <f>IF(A35="","",IF((VLOOKUP(A35,'Données compet'!$A:$BG,34,FALSE))=0,0,(VLOOKUP(A35,'Données compet'!$A:$BG,34,FALSE))))</f>
        <v/>
      </c>
      <c r="AB35" s="60" t="str">
        <f>IF(A35="","",IF((VLOOKUP(A35,'Données compet'!$A:$BG,35,FALSE))=0,0,(VLOOKUP(A35,'Données compet'!$A:$BG,35,FALSE))))</f>
        <v/>
      </c>
      <c r="AC35" s="60" t="str">
        <f>IF(A35="","",IF((VLOOKUP(A35,'Données compet'!$A:$BG,36,FALSE))=0,0,(VLOOKUP(A35,'Données compet'!$A:$BG,36,FALSE))))</f>
        <v/>
      </c>
      <c r="AD35" s="74" t="str">
        <f t="shared" si="29"/>
        <v/>
      </c>
      <c r="AE35" s="76" t="str">
        <f t="shared" si="30"/>
        <v/>
      </c>
      <c r="AF35" s="75"/>
      <c r="AG35" s="71" t="str">
        <f t="shared" si="31"/>
        <v/>
      </c>
      <c r="AH35" s="102"/>
      <c r="AI35" s="69"/>
      <c r="AJ35" s="112"/>
      <c r="AK35" s="163" t="str">
        <f t="shared" si="11"/>
        <v>0</v>
      </c>
      <c r="AL35" s="87" t="str">
        <f t="shared" si="32"/>
        <v/>
      </c>
      <c r="AM35" s="87"/>
      <c r="AN35" s="60" t="str">
        <f t="shared" si="33"/>
        <v/>
      </c>
      <c r="AO35" s="60" t="str">
        <f t="shared" si="37"/>
        <v/>
      </c>
      <c r="AP35" s="74" t="str">
        <f t="shared" si="35"/>
        <v/>
      </c>
      <c r="AQ35" s="76" t="str">
        <f t="shared" si="38"/>
        <v/>
      </c>
      <c r="AR35" s="75"/>
      <c r="AS35" s="71" t="str">
        <f t="shared" si="36"/>
        <v/>
      </c>
    </row>
    <row r="36" spans="1:45" ht="16.5" thickBot="1" x14ac:dyDescent="0.3">
      <c r="A36" s="66" t="str">
        <f>'Données compet'!A37</f>
        <v/>
      </c>
      <c r="B36" s="67" t="str">
        <f>IF((VLOOKUP(A36,'Données compet'!$A:$BG,2,FALSE))=0,"",(VLOOKUP(A36,'Données compet'!$A:$BG,2,FALSE)))</f>
        <v/>
      </c>
      <c r="C36" s="68" t="str">
        <f>IF((VLOOKUP(A36,'Données compet'!$A:$BG,3,FALSE))=0,"",(VLOOKUP(A36,'Données compet'!$A:$BG,3,FALSE)))</f>
        <v/>
      </c>
      <c r="D36" s="191" t="str">
        <f>IF((VLOOKUP(A36,'Données compet'!$A:$BG,4,FALSE))=0,"",(VLOOKUP(A36,'Données compet'!$A:$BG,4,FALSE)))</f>
        <v/>
      </c>
      <c r="E36" s="62" t="str">
        <f>IF(A36="","",IF((VLOOKUP(A36,'Données compet'!$A:$BG,17,FALSE))=0,0,(VLOOKUP(A36,'Données compet'!$A:$BG,17,FALSE))))</f>
        <v/>
      </c>
      <c r="F36" s="114" t="str">
        <f>IF(A36="","",IF((VLOOKUP(A36,'Données compet'!$A:$BG,5,FALSE))=0,0,(VLOOKUP(A36,'Données compet'!$A:$BG,5,FALSE))))</f>
        <v/>
      </c>
      <c r="G36" s="111" t="str">
        <f>IF(A36="","",IF((VLOOKUP(A36,'Données compet'!$A:$BG,6,FALSE))=0,0,(VLOOKUP(A36,'Données compet'!$A:$BG,6,FALSE))))</f>
        <v/>
      </c>
      <c r="H36" s="63" t="str">
        <f>IF(A36="","",IF((VLOOKUP(A36,'Données compet'!$A:$BG,7,FALSE))=0,0,(VLOOKUP(A36,'Données compet'!$A:$BG,7,FALSE))))</f>
        <v/>
      </c>
      <c r="I36" s="63" t="str">
        <f>IF(A36="","",IF((VLOOKUP(A36,'Données compet'!$A:$BG,8,FALSE))=0,0,(VLOOKUP(A36,'Données compet'!$A:$BG,8,FALSE))))</f>
        <v/>
      </c>
      <c r="J36" s="91" t="str">
        <f t="shared" si="23"/>
        <v/>
      </c>
      <c r="K36" s="78" t="str">
        <f t="shared" si="24"/>
        <v/>
      </c>
      <c r="L36" s="81"/>
      <c r="M36" s="73" t="str">
        <f t="shared" si="25"/>
        <v/>
      </c>
      <c r="N36" s="102"/>
      <c r="O36" s="95" t="str">
        <f>IF(A36="","",IF((VLOOKUP(A36,'Données compet'!$A:$BG,31,FALSE))=0,0,(VLOOKUP(A36,'Données compet'!$A:$BG,31,FALSE))))</f>
        <v/>
      </c>
      <c r="P36" s="117" t="str">
        <f>IF(A36="","",IF((VLOOKUP(A36,'Données compet'!$A:$BG,19,FALSE))=0,0,(VLOOKUP(A36,'Données compet'!$A:$BG,19,FALSE))))</f>
        <v/>
      </c>
      <c r="Q36" s="100" t="str">
        <f>IF(A36="","",IF((VLOOKUP(A36,'Données compet'!$A:$BG,20,FALSE))=0,0,(VLOOKUP(A36,'Données compet'!$A:$BG,20,FALSE))))</f>
        <v/>
      </c>
      <c r="R36" s="96" t="str">
        <f>IF(A36="","",IF((VLOOKUP(A36,'Données compet'!$A:$BG,21,FALSE))=0,0,(VLOOKUP(A36,'Données compet'!$A:$BG,21,FALSE))))</f>
        <v/>
      </c>
      <c r="S36" s="96" t="str">
        <f>IF(A36="","",IF((VLOOKUP(A36,'Données compet'!$A:$BG,22,FALSE))=0,0,(VLOOKUP(A36,'Données compet'!$A:$BG,22,FALSE))))</f>
        <v/>
      </c>
      <c r="T36" s="91" t="str">
        <f t="shared" si="26"/>
        <v/>
      </c>
      <c r="U36" s="92" t="str">
        <f t="shared" si="27"/>
        <v/>
      </c>
      <c r="V36" s="97"/>
      <c r="W36" s="94" t="str">
        <f t="shared" si="28"/>
        <v/>
      </c>
      <c r="X36" s="102"/>
      <c r="Y36" s="62" t="str">
        <f>IF(A36="","",IF((VLOOKUP(A36,'Données compet'!$A:$BG,45,FALSE))=0,0,(VLOOKUP(A36,'Données compet'!$A:$BG,45,FALSE))))</f>
        <v/>
      </c>
      <c r="Z36" s="114" t="str">
        <f>IF(A36="","",IF((VLOOKUP(A36,'Données compet'!$A:$BG,33,FALSE))=0,0,(VLOOKUP(A36,'Données compet'!$A:$BG,33,FALSE))))</f>
        <v/>
      </c>
      <c r="AA36" s="111" t="str">
        <f>IF(A36="","",IF((VLOOKUP(A36,'Données compet'!$A:$BG,34,FALSE))=0,0,(VLOOKUP(A36,'Données compet'!$A:$BG,34,FALSE))))</f>
        <v/>
      </c>
      <c r="AB36" s="63" t="str">
        <f>IF(A36="","",IF((VLOOKUP(A36,'Données compet'!$A:$BG,35,FALSE))=0,0,(VLOOKUP(A36,'Données compet'!$A:$BG,35,FALSE))))</f>
        <v/>
      </c>
      <c r="AC36" s="63" t="str">
        <f>IF(A36="","",IF((VLOOKUP(A36,'Données compet'!$A:$BG,36,FALSE))=0,0,(VLOOKUP(A36,'Données compet'!$A:$BG,36,FALSE))))</f>
        <v/>
      </c>
      <c r="AD36" s="91" t="str">
        <f t="shared" si="29"/>
        <v/>
      </c>
      <c r="AE36" s="76" t="str">
        <f t="shared" si="30"/>
        <v/>
      </c>
      <c r="AF36" s="93"/>
      <c r="AG36" s="94" t="str">
        <f t="shared" si="31"/>
        <v/>
      </c>
      <c r="AH36" s="102"/>
      <c r="AI36" s="95"/>
      <c r="AJ36" s="117"/>
      <c r="AK36" s="196" t="str">
        <f t="shared" si="11"/>
        <v>0</v>
      </c>
      <c r="AL36" s="111" t="str">
        <f t="shared" si="32"/>
        <v/>
      </c>
      <c r="AM36" s="111"/>
      <c r="AN36" s="63" t="str">
        <f t="shared" si="33"/>
        <v/>
      </c>
      <c r="AO36" s="63" t="str">
        <f t="shared" si="37"/>
        <v/>
      </c>
      <c r="AP36" s="91" t="str">
        <f t="shared" si="35"/>
        <v/>
      </c>
      <c r="AQ36" s="92" t="str">
        <f t="shared" si="38"/>
        <v/>
      </c>
      <c r="AR36" s="93"/>
      <c r="AS36" s="94" t="str">
        <f t="shared" si="36"/>
        <v/>
      </c>
    </row>
    <row r="37" spans="1:45" ht="15.75" x14ac:dyDescent="0.25">
      <c r="A37" s="50"/>
    </row>
    <row r="38" spans="1:45" ht="15.75" x14ac:dyDescent="0.25">
      <c r="A38" s="50"/>
    </row>
    <row r="42" spans="1:45" x14ac:dyDescent="0.25">
      <c r="AL42" s="159"/>
      <c r="AM42" s="159"/>
      <c r="AN42" s="158"/>
      <c r="AO42" s="159"/>
      <c r="AP42" s="158"/>
    </row>
    <row r="43" spans="1:45" x14ac:dyDescent="0.25">
      <c r="AL43" s="159"/>
      <c r="AM43" s="159"/>
      <c r="AN43" s="158"/>
      <c r="AO43" s="159"/>
      <c r="AP43" s="158"/>
    </row>
    <row r="44" spans="1:45" x14ac:dyDescent="0.25">
      <c r="AL44" s="159"/>
      <c r="AM44" s="159"/>
      <c r="AN44" s="158"/>
      <c r="AO44" s="159"/>
      <c r="AP44" s="158"/>
    </row>
  </sheetData>
  <conditionalFormatting sqref="K1:K1048576">
    <cfRule type="duplicateValues" dxfId="10" priority="18"/>
  </conditionalFormatting>
  <conditionalFormatting sqref="AE1">
    <cfRule type="duplicateValues" dxfId="9" priority="16"/>
  </conditionalFormatting>
  <conditionalFormatting sqref="U37:U1048576 U1">
    <cfRule type="duplicateValues" dxfId="8" priority="14"/>
  </conditionalFormatting>
  <conditionalFormatting sqref="U3:U36">
    <cfRule type="duplicateValues" dxfId="7" priority="13"/>
  </conditionalFormatting>
  <conditionalFormatting sqref="AE3:AE36">
    <cfRule type="duplicateValues" dxfId="6" priority="12"/>
  </conditionalFormatting>
  <conditionalFormatting sqref="AQ1">
    <cfRule type="duplicateValues" dxfId="5" priority="11"/>
  </conditionalFormatting>
  <conditionalFormatting sqref="AQ20:AQ36 AQ2:AQ17">
    <cfRule type="duplicateValues" dxfId="4" priority="5"/>
  </conditionalFormatting>
  <conditionalFormatting sqref="AQ18:AQ19">
    <cfRule type="duplicateValues" dxfId="3" priority="4"/>
  </conditionalFormatting>
  <conditionalFormatting sqref="AT2:AT13">
    <cfRule type="duplicateValues" dxfId="2" priority="3"/>
  </conditionalFormatting>
  <conditionalFormatting sqref="U2">
    <cfRule type="duplicateValues" dxfId="1" priority="2"/>
  </conditionalFormatting>
  <conditionalFormatting sqref="AE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I39"/>
  <sheetViews>
    <sheetView workbookViewId="0">
      <selection activeCell="H4" sqref="H4"/>
    </sheetView>
  </sheetViews>
  <sheetFormatPr baseColWidth="10" defaultRowHeight="15" x14ac:dyDescent="0.25"/>
  <cols>
    <col min="1" max="1" width="8.28515625" customWidth="1"/>
    <col min="2" max="2" width="7.140625" bestFit="1" customWidth="1"/>
    <col min="3" max="3" width="48.42578125" bestFit="1" customWidth="1"/>
    <col min="4" max="4" width="9.85546875" bestFit="1" customWidth="1"/>
    <col min="5" max="5" width="48.7109375" bestFit="1" customWidth="1"/>
    <col min="6" max="6" width="8.140625" style="55" bestFit="1" customWidth="1"/>
    <col min="7" max="7" width="49.7109375" bestFit="1" customWidth="1"/>
    <col min="8" max="8" width="9.5703125" style="55" bestFit="1" customWidth="1"/>
    <col min="9" max="9" width="49.42578125" bestFit="1" customWidth="1"/>
  </cols>
  <sheetData>
    <row r="1" spans="1:9" s="125" customFormat="1" ht="30" x14ac:dyDescent="0.25">
      <c r="A1" s="123" t="s">
        <v>42</v>
      </c>
      <c r="B1" s="124" t="s">
        <v>0</v>
      </c>
      <c r="C1" s="124" t="s">
        <v>38</v>
      </c>
      <c r="D1" s="124" t="s">
        <v>1</v>
      </c>
      <c r="E1" s="124" t="s">
        <v>39</v>
      </c>
      <c r="F1" s="124" t="s">
        <v>10</v>
      </c>
      <c r="G1" s="124" t="s">
        <v>40</v>
      </c>
      <c r="H1" s="124" t="s">
        <v>37</v>
      </c>
      <c r="I1" s="124" t="s">
        <v>41</v>
      </c>
    </row>
    <row r="2" spans="1:9" x14ac:dyDescent="0.25">
      <c r="A2" s="121">
        <f>GENERAL!A2</f>
        <v>1</v>
      </c>
      <c r="B2" s="120">
        <f>+GENERAL!M2</f>
        <v>8</v>
      </c>
      <c r="C2" s="122" t="str">
        <f>IF(A2="","",CONCATENATE(B2," - ",GENERAL!B2," ",GENERAL!C2," "," - ",GENERAL!E2," points"," et ",GENERAL!F2," mouches"))</f>
        <v>8 - KATJAWAN MODJI  - 85 points et 1 mouches</v>
      </c>
      <c r="D2" s="120">
        <f>+GENERAL!W2</f>
        <v>8</v>
      </c>
      <c r="E2" s="122" t="str">
        <f>IF(A2="","",CONCATENATE(D2," - ",GENERAL!B2," ",GENERAL!C2," "," - ",GENERAL!O2," points"," et ",GENERAL!P2," mouches"))</f>
        <v>8 - KATJAWAN MODJI  - 92 points et 0 mouches</v>
      </c>
      <c r="F2" s="120">
        <f>+GENERAL!AG2</f>
        <v>7</v>
      </c>
      <c r="G2" s="122" t="str">
        <f>IF(A2="","",CONCATENATE(F2," - ",GENERAL!B2," ",GENERAL!C2," "," - ",GENERAL!Y2," points"," et ",GENERAL!Z2," mouches"))</f>
        <v>7 - KATJAWAN MODJI  - 93 points et 1 mouches</v>
      </c>
      <c r="H2" s="120">
        <f>+GENERAL!AS2</f>
        <v>6</v>
      </c>
      <c r="I2" s="122" t="str">
        <f>IF(A2="","",CONCATENATE(H2," - ",GENERAL!B2," ",GENERAL!C2," "," - ",GENERAL!AI2," points"," et ",GENERAL!AJ2," mouches"))</f>
        <v>6 - KATJAWAN MODJI  - 270 points et 2 mouches</v>
      </c>
    </row>
    <row r="3" spans="1:9" x14ac:dyDescent="0.25">
      <c r="A3" s="121">
        <f>GENERAL!A3</f>
        <v>2</v>
      </c>
      <c r="B3" s="120">
        <f>+GENERAL!M3</f>
        <v>6</v>
      </c>
      <c r="C3" s="122" t="str">
        <f>IF(A3="","",CONCATENATE(B3," - ",GENERAL!B3," ",GENERAL!C3," "," - ",GENERAL!E3," points"," et ",GENERAL!F3," mouches"))</f>
        <v>6 - SANITA ROGER  - 89 points et 0 mouches</v>
      </c>
      <c r="D3" s="120">
        <f>+GENERAL!W3</f>
        <v>7</v>
      </c>
      <c r="E3" s="122" t="str">
        <f>IF(A3="","",CONCATENATE(D3," - ",GENERAL!B3," ",GENERAL!C3," "," - ",GENERAL!O3," points"," et ",GENERAL!P3," mouches"))</f>
        <v>7 - SANITA ROGER  - 95 points et 1 mouches</v>
      </c>
      <c r="F3" s="120">
        <f>+GENERAL!AG3</f>
        <v>6</v>
      </c>
      <c r="G3" s="122" t="str">
        <f>IF(A3="","",CONCATENATE(F3," - ",GENERAL!B3," ",GENERAL!C3," "," - ",GENERAL!Y3," points"," et ",GENERAL!Z3," mouches"))</f>
        <v>6 - SANITA ROGER  - 94 points et 0 mouches</v>
      </c>
      <c r="H3" s="120">
        <f>+GENERAL!AS3</f>
        <v>5</v>
      </c>
      <c r="I3" s="122" t="str">
        <f>IF(A3="","",CONCATENATE(H3," - ",GENERAL!B3," ",GENERAL!C3," "," - ",GENERAL!AI3," points"," et ",GENERAL!AJ3," mouches"))</f>
        <v>5 - SANITA ROGER  - 278 points et 1 mouches</v>
      </c>
    </row>
    <row r="4" spans="1:9" x14ac:dyDescent="0.25">
      <c r="A4" s="121">
        <f>GENERAL!A4</f>
        <v>3</v>
      </c>
      <c r="B4" s="120">
        <f>+GENERAL!M4</f>
        <v>1</v>
      </c>
      <c r="C4" s="122" t="str">
        <f>IF(A4="","",CONCATENATE(B4," - ",GENERAL!B4," ",GENERAL!C4," "," - ",GENERAL!E4," points"," et ",GENERAL!F4," mouches"))</f>
        <v>1 - LINIER ANDRE  - 95 points et 1 mouches</v>
      </c>
      <c r="D4" s="120" t="str">
        <f>+GENERAL!W4</f>
        <v>NC</v>
      </c>
      <c r="E4" s="122" t="str">
        <f>IF(A4="","",CONCATENATE(D4," - ",GENERAL!B4," ",GENERAL!C4," "," - ",GENERAL!O4," points"," et ",GENERAL!P4," mouches"))</f>
        <v>NC - LINIER ANDRE  - 0 points et NC mouches</v>
      </c>
      <c r="F4" s="120">
        <f>+GENERAL!AG4</f>
        <v>2</v>
      </c>
      <c r="G4" s="122" t="str">
        <f>IF(A4="","",CONCATENATE(F4," - ",GENERAL!B4," ",GENERAL!C4," "," - ",GENERAL!Y4," points"," et ",GENERAL!Z4," mouches"))</f>
        <v>2 - LINIER ANDRE  - 99 points et 1 mouches</v>
      </c>
      <c r="H4" s="120" t="str">
        <f>+GENERAL!AS4</f>
        <v>NC</v>
      </c>
      <c r="I4" s="122" t="str">
        <f>IF(A4="","",CONCATENATE(H4," - ",GENERAL!B4," ",GENERAL!C4," "," - ",GENERAL!AI4," points"," et ",GENERAL!AJ4," mouches"))</f>
        <v>NC - LINIER ANDRE  -  points et  mouches</v>
      </c>
    </row>
    <row r="5" spans="1:9" x14ac:dyDescent="0.25">
      <c r="A5" s="121">
        <f>GENERAL!A5</f>
        <v>4</v>
      </c>
      <c r="B5" s="120">
        <f>+GENERAL!M5</f>
        <v>10</v>
      </c>
      <c r="C5" s="122" t="str">
        <f>IF(A5="","",CONCATENATE(B5," - ",GENERAL!B5," ",GENERAL!C5," "," - ",GENERAL!E5," points"," et ",GENERAL!F5," mouches"))</f>
        <v>10 - JAHJA CHRISTIAN  - 82 points et 0 mouches</v>
      </c>
      <c r="D5" s="120">
        <f>+GENERAL!W5</f>
        <v>10</v>
      </c>
      <c r="E5" s="122" t="str">
        <f>IF(A5="","",CONCATENATE(D5," - ",GENERAL!B5," ",GENERAL!C5," "," - ",GENERAL!O5," points"," et ",GENERAL!P5," mouches"))</f>
        <v>10 - JAHJA CHRISTIAN  - 87 points et 2 mouches</v>
      </c>
      <c r="F5" s="120">
        <f>+GENERAL!AG5</f>
        <v>11</v>
      </c>
      <c r="G5" s="122" t="str">
        <f>IF(A5="","",CONCATENATE(F5," - ",GENERAL!B5," ",GENERAL!C5," "," - ",GENERAL!Y5," points"," et ",GENERAL!Z5," mouches"))</f>
        <v>11 - JAHJA CHRISTIAN  - 84 points et 0 mouches</v>
      </c>
      <c r="H5" s="120">
        <f>+GENERAL!AS5</f>
        <v>9</v>
      </c>
      <c r="I5" s="122" t="str">
        <f>IF(A5="","",CONCATENATE(H5," - ",GENERAL!B5," ",GENERAL!C5," "," - ",GENERAL!AI5," points"," et ",GENERAL!AJ5," mouches"))</f>
        <v>9 - JAHJA CHRISTIAN  - 253 points et 2 mouches</v>
      </c>
    </row>
    <row r="6" spans="1:9" x14ac:dyDescent="0.25">
      <c r="A6" s="121">
        <f>GENERAL!A6</f>
        <v>5</v>
      </c>
      <c r="B6" s="120">
        <f>+GENERAL!M6</f>
        <v>4</v>
      </c>
      <c r="C6" s="122" t="str">
        <f>IF(A6="","",CONCATENATE(B6," - ",GENERAL!B6," ",GENERAL!C6," "," - ",GENERAL!E6," points"," et ",GENERAL!F6," mouches"))</f>
        <v>4 - JOOP ALAN  - 93 points et 0 mouches</v>
      </c>
      <c r="D6" s="120">
        <f>+GENERAL!W6</f>
        <v>6</v>
      </c>
      <c r="E6" s="122" t="str">
        <f>IF(A6="","",CONCATENATE(D6," - ",GENERAL!B6," ",GENERAL!C6," "," - ",GENERAL!O6," points"," et ",GENERAL!P6," mouches"))</f>
        <v>6 - JOOP ALAN  - 95 points et 1 mouches</v>
      </c>
      <c r="F6" s="120">
        <f>+GENERAL!AG6</f>
        <v>4</v>
      </c>
      <c r="G6" s="122" t="str">
        <f>IF(A6="","",CONCATENATE(F6," - ",GENERAL!B6," ",GENERAL!C6," "," - ",GENERAL!Y6," points"," et ",GENERAL!Z6," mouches"))</f>
        <v>4 - JOOP ALAN  - 96 points et 2 mouches</v>
      </c>
      <c r="H6" s="120">
        <f>+GENERAL!AS6</f>
        <v>2</v>
      </c>
      <c r="I6" s="122" t="str">
        <f>IF(A6="","",CONCATENATE(H6," - ",GENERAL!B6," ",GENERAL!C6," "," - ",GENERAL!AI6," points"," et ",GENERAL!AJ6," mouches"))</f>
        <v>2 - JOOP ALAN  - 284 points et 3 mouches</v>
      </c>
    </row>
    <row r="7" spans="1:9" x14ac:dyDescent="0.25">
      <c r="A7" s="121">
        <f>GENERAL!A7</f>
        <v>6</v>
      </c>
      <c r="B7" s="120">
        <f>+GENERAL!M7</f>
        <v>3</v>
      </c>
      <c r="C7" s="122" t="str">
        <f>IF(A7="","",CONCATENATE(B7," - ",GENERAL!B7," ",GENERAL!C7," "," - ",GENERAL!E7," points"," et ",GENERAL!F7," mouches"))</f>
        <v>3 - KALAKO SIMON  - 93 points et 0 mouches</v>
      </c>
      <c r="D7" s="120">
        <f>+GENERAL!W7</f>
        <v>11</v>
      </c>
      <c r="E7" s="122" t="str">
        <f>IF(A7="","",CONCATENATE(D7," - ",GENERAL!B7," ",GENERAL!C7," "," - ",GENERAL!O7," points"," et ",GENERAL!P7," mouches"))</f>
        <v>11 - KALAKO SIMON  - 84 points et 1 mouches</v>
      </c>
      <c r="F7" s="120">
        <f>+GENERAL!AG7</f>
        <v>12</v>
      </c>
      <c r="G7" s="122" t="str">
        <f>IF(A7="","",CONCATENATE(F7," - ",GENERAL!B7," ",GENERAL!C7," "," - ",GENERAL!Y7," points"," et ",GENERAL!Z7," mouches"))</f>
        <v>12 - KALAKO SIMON  - 84 points et 0 mouches</v>
      </c>
      <c r="H7" s="120">
        <f>+GENERAL!AS7</f>
        <v>7</v>
      </c>
      <c r="I7" s="122" t="str">
        <f>IF(A7="","",CONCATENATE(H7," - ",GENERAL!B7," ",GENERAL!C7," "," - ",GENERAL!AI7," points"," et ",GENERAL!AJ7," mouches"))</f>
        <v>7 - KALAKO SIMON  - 261 points et 1 mouches</v>
      </c>
    </row>
    <row r="8" spans="1:9" x14ac:dyDescent="0.25">
      <c r="A8" s="121">
        <f>GENERAL!A8</f>
        <v>7</v>
      </c>
      <c r="B8" s="120">
        <f>+GENERAL!M8</f>
        <v>11</v>
      </c>
      <c r="C8" s="122" t="str">
        <f>IF(A8="","",CONCATENATE(B8," - ",GENERAL!B8," ",GENERAL!C8," "," - ",GENERAL!E8," points"," et ",GENERAL!F8," mouches"))</f>
        <v>11 - BOISSON JEAN-GUY  - 0 points et 0 mouches</v>
      </c>
      <c r="D8" s="120">
        <f>+GENERAL!W8</f>
        <v>4</v>
      </c>
      <c r="E8" s="122" t="str">
        <f>IF(A8="","",CONCATENATE(D8," - ",GENERAL!B8," ",GENERAL!C8," "," - ",GENERAL!O8," points"," et ",GENERAL!P8," mouches"))</f>
        <v>4 - BOISSON JEAN-GUY  - 96 points et 1 mouches</v>
      </c>
      <c r="F8" s="120">
        <f>+GENERAL!AG8</f>
        <v>9</v>
      </c>
      <c r="G8" s="122" t="str">
        <f>IF(A8="","",CONCATENATE(F8," - ",GENERAL!B8," ",GENERAL!C8," "," - ",GENERAL!Y8," points"," et ",GENERAL!Z8," mouches"))</f>
        <v>9 - BOISSON JEAN-GUY  - 90 points et 0 mouches</v>
      </c>
      <c r="H8" s="120">
        <f>+GENERAL!AS8</f>
        <v>10</v>
      </c>
      <c r="I8" s="122" t="str">
        <f>IF(A8="","",CONCATENATE(H8," - ",GENERAL!B8," ",GENERAL!C8," "," - ",GENERAL!AI8," points"," et ",GENERAL!AJ8," mouches"))</f>
        <v>10 - BOISSON JEAN-GUY  - 186 points et 1 mouches</v>
      </c>
    </row>
    <row r="9" spans="1:9" x14ac:dyDescent="0.25">
      <c r="A9" s="121">
        <f>GENERAL!A9</f>
        <v>8</v>
      </c>
      <c r="B9" s="120" t="str">
        <f>+GENERAL!M9</f>
        <v>NC</v>
      </c>
      <c r="C9" s="122" t="str">
        <f>IF(A9="","",CONCATENATE(B9," - ",GENERAL!B9," ",GENERAL!C9," "," - ",GENERAL!E9," points"," et ",GENERAL!F9," mouches"))</f>
        <v>NC - MOESTAR RONALD  - 0 points et NC mouches</v>
      </c>
      <c r="D9" s="120">
        <f>+GENERAL!W9</f>
        <v>1</v>
      </c>
      <c r="E9" s="122" t="str">
        <f>IF(A9="","",CONCATENATE(D9," - ",GENERAL!B9," ",GENERAL!C9," "," - ",GENERAL!O9," points"," et ",GENERAL!P9," mouches"))</f>
        <v>1 - MOESTAR RONALD  - 100 points et 3 mouches</v>
      </c>
      <c r="F9" s="120">
        <f>+GENERAL!AG9</f>
        <v>1</v>
      </c>
      <c r="G9" s="122" t="str">
        <f>IF(A9="","",CONCATENATE(F9," - ",GENERAL!B9," ",GENERAL!C9," "," - ",GENERAL!Y9," points"," et ",GENERAL!Z9," mouches"))</f>
        <v>1 - MOESTAR RONALD  - 100 points et 3 mouches</v>
      </c>
      <c r="H9" s="120" t="str">
        <f>+GENERAL!AS9</f>
        <v>NC</v>
      </c>
      <c r="I9" s="122" t="str">
        <f>IF(A9="","",CONCATENATE(H9," - ",GENERAL!B9," ",GENERAL!C9," "," - ",GENERAL!AI9," points"," et ",GENERAL!AJ9," mouches"))</f>
        <v>NC - MOESTAR RONALD  -  points et  mouches</v>
      </c>
    </row>
    <row r="10" spans="1:9" x14ac:dyDescent="0.25">
      <c r="A10" s="121">
        <f>GENERAL!A10</f>
        <v>9</v>
      </c>
      <c r="B10" s="120">
        <f>+GENERAL!M10</f>
        <v>9</v>
      </c>
      <c r="C10" s="122" t="str">
        <f>IF(A10="","",CONCATENATE(B10," - ",GENERAL!B10," ",GENERAL!C10," "," - ",GENERAL!E10," points"," et ",GENERAL!F10," mouches"))</f>
        <v>9 - UNDERWOOD JEAN-LUC  - 85 points et 0 mouches</v>
      </c>
      <c r="D10" s="120">
        <f>+GENERAL!W10</f>
        <v>9</v>
      </c>
      <c r="E10" s="122" t="str">
        <f>IF(A10="","",CONCATENATE(D10," - ",GENERAL!B10," ",GENERAL!C10," "," - ",GENERAL!O10," points"," et ",GENERAL!P10," mouches"))</f>
        <v>9 - UNDERWOOD JEAN-LUC  - 91 points et 0 mouches</v>
      </c>
      <c r="F10" s="120">
        <f>+GENERAL!AG10</f>
        <v>10</v>
      </c>
      <c r="G10" s="122" t="str">
        <f>IF(A10="","",CONCATENATE(F10," - ",GENERAL!B10," ",GENERAL!C10," "," - ",GENERAL!Y10," points"," et ",GENERAL!Z10," mouches"))</f>
        <v>10 - UNDERWOOD JEAN-LUC  - 85 points et 0 mouches</v>
      </c>
      <c r="H10" s="120">
        <f>+GENERAL!AS10</f>
        <v>8</v>
      </c>
      <c r="I10" s="122" t="str">
        <f>IF(A10="","",CONCATENATE(H10," - ",GENERAL!B10," ",GENERAL!C10," "," - ",GENERAL!AI10," points"," et ",GENERAL!AJ10," mouches"))</f>
        <v>8 - UNDERWOOD JEAN-LUC  - 261 points et 0 mouches</v>
      </c>
    </row>
    <row r="11" spans="1:9" x14ac:dyDescent="0.25">
      <c r="A11" s="121">
        <f>GENERAL!A11</f>
        <v>10</v>
      </c>
      <c r="B11" s="120">
        <f>+GENERAL!M11</f>
        <v>5</v>
      </c>
      <c r="C11" s="122" t="str">
        <f>IF(A11="","",CONCATENATE(B11," - ",GENERAL!B11," ",GENERAL!C11," "," - ",GENERAL!E11," points"," et ",GENERAL!F11," mouches"))</f>
        <v>5 - SODJO JEAN-CYRIL  - 89 points et 1 mouches</v>
      </c>
      <c r="D11" s="120">
        <f>+GENERAL!W11</f>
        <v>2</v>
      </c>
      <c r="E11" s="122" t="str">
        <f>IF(A11="","",CONCATENATE(D11," - ",GENERAL!B11," ",GENERAL!C11," "," - ",GENERAL!O11," points"," et ",GENERAL!P11," mouches"))</f>
        <v>2 - SODJO JEAN-CYRIL  - 99 points et 1 mouches</v>
      </c>
      <c r="F11" s="120">
        <f>+GENERAL!AG11</f>
        <v>5</v>
      </c>
      <c r="G11" s="122" t="str">
        <f>IF(A11="","",CONCATENATE(F11," - ",GENERAL!B11," ",GENERAL!C11," "," - ",GENERAL!Y11," points"," et ",GENERAL!Z11," mouches"))</f>
        <v>5 - SODJO JEAN-CYRIL  - 96 points et 1 mouches</v>
      </c>
      <c r="H11" s="120">
        <f>+GENERAL!AS11</f>
        <v>1</v>
      </c>
      <c r="I11" s="122" t="str">
        <f>IF(A11="","",CONCATENATE(H11," - ",GENERAL!B11," ",GENERAL!C11," "," - ",GENERAL!AI11," points"," et ",GENERAL!AJ11," mouches"))</f>
        <v>1 - SODJO JEAN-CYRIL  - 284 points et 3 mouches</v>
      </c>
    </row>
    <row r="12" spans="1:9" x14ac:dyDescent="0.25">
      <c r="A12" s="121">
        <f>GENERAL!A12</f>
        <v>11</v>
      </c>
      <c r="B12" s="120">
        <f>+GENERAL!M12</f>
        <v>2</v>
      </c>
      <c r="C12" s="122" t="str">
        <f>IF(A12="","",CONCATENATE(B12," - ",GENERAL!B12," ",GENERAL!C12," "," - ",GENERAL!E12," points"," et ",GENERAL!F12," mouches"))</f>
        <v>2 - OFFLAVILLE JEAN-GABRIEL  - 93 points et 1 mouches</v>
      </c>
      <c r="D12" s="120">
        <f>+GENERAL!W12</f>
        <v>5</v>
      </c>
      <c r="E12" s="122" t="str">
        <f>IF(A12="","",CONCATENATE(D12," - ",GENERAL!B12," ",GENERAL!C12," "," - ",GENERAL!O12," points"," et ",GENERAL!P12," mouches"))</f>
        <v>5 - OFFLAVILLE JEAN-GABRIEL  - 95 points et 2 mouches</v>
      </c>
      <c r="F12" s="120">
        <f>+GENERAL!AG12</f>
        <v>8</v>
      </c>
      <c r="G12" s="122" t="str">
        <f>IF(A12="","",CONCATENATE(F12," - ",GENERAL!B12," ",GENERAL!C12," "," - ",GENERAL!Y12," points"," et ",GENERAL!Z12," mouches"))</f>
        <v>8 - OFFLAVILLE JEAN-GABRIEL  - 91 points et 0 mouches</v>
      </c>
      <c r="H12" s="120">
        <f>+GENERAL!AS12</f>
        <v>4</v>
      </c>
      <c r="I12" s="122" t="str">
        <f>IF(A12="","",CONCATENATE(H12," - ",GENERAL!B12," ",GENERAL!C12," "," - ",GENERAL!AI12," points"," et ",GENERAL!AJ12," mouches"))</f>
        <v>4 - OFFLAVILLE JEAN-GABRIEL  - 279 points et 3 mouches</v>
      </c>
    </row>
    <row r="13" spans="1:9" x14ac:dyDescent="0.25">
      <c r="A13" s="121">
        <f>GENERAL!A13</f>
        <v>12</v>
      </c>
      <c r="B13" s="120">
        <f>+GENERAL!M13</f>
        <v>7</v>
      </c>
      <c r="C13" s="122" t="str">
        <f>IF(A13="","",CONCATENATE(B13," - ",GENERAL!B13," ",GENERAL!C13," "," - ",GENERAL!E13," points"," et ",GENERAL!F13," mouches"))</f>
        <v>7 - DUCTANE FRANCOIS  - 88 points et 0 mouches</v>
      </c>
      <c r="D13" s="120">
        <f>+GENERAL!W13</f>
        <v>3</v>
      </c>
      <c r="E13" s="122" t="str">
        <f>IF(A13="","",CONCATENATE(D13," - ",GENERAL!B13," ",GENERAL!C13," "," - ",GENERAL!O13," points"," et ",GENERAL!P13," mouches"))</f>
        <v>3 - DUCTANE FRANCOIS  - 97 points et 2 mouches</v>
      </c>
      <c r="F13" s="120">
        <f>+GENERAL!AG13</f>
        <v>3</v>
      </c>
      <c r="G13" s="122" t="str">
        <f>IF(A13="","",CONCATENATE(F13," - ",GENERAL!B13," ",GENERAL!C13," "," - ",GENERAL!Y13," points"," et ",GENERAL!Z13," mouches"))</f>
        <v>3 - DUCTANE FRANCOIS  - 96 points et 2 mouches</v>
      </c>
      <c r="H13" s="120">
        <f>+GENERAL!AS13</f>
        <v>3</v>
      </c>
      <c r="I13" s="122" t="str">
        <f>IF(A13="","",CONCATENATE(H13," - ",GENERAL!B13," ",GENERAL!C13," "," - ",GENERAL!AI13," points"," et ",GENERAL!AJ13," mouches"))</f>
        <v>3 - DUCTANE FRANCOIS  - 281 points et 4 mouches</v>
      </c>
    </row>
    <row r="14" spans="1:9" x14ac:dyDescent="0.25">
      <c r="A14" s="121" t="str">
        <f>GENERAL!A14</f>
        <v/>
      </c>
      <c r="B14" s="120"/>
      <c r="C14" s="122" t="str">
        <f>IF(A14="","",CONCATENATE(B14," - ",GENERAL!B14," ",GENERAL!C14," "," - ",GENERAL!E14," points"," et ",GENERAL!F14," mouches"))</f>
        <v/>
      </c>
      <c r="D14" s="120"/>
      <c r="E14" s="122" t="str">
        <f>IF(A14="","",CONCATENATE(D14," - ",GENERAL!B14," ",GENERAL!C14," "," - ",GENERAL!O14," points"," et ",GENERAL!P14," mouches"))</f>
        <v/>
      </c>
      <c r="F14" s="120" t="str">
        <f>GENERAL!AG14</f>
        <v/>
      </c>
      <c r="G14" s="122" t="str">
        <f>IF(A14="","",CONCATENATE(F14," - ",GENERAL!B14," ",GENERAL!C14," "," - ",GENERAL!Y14," points"," et ",GENERAL!Z14," mouches"))</f>
        <v/>
      </c>
      <c r="H14" s="120"/>
      <c r="I14" s="122" t="str">
        <f>IF(A14="","",CONCATENATE(H14," - ",GENERAL!B14," ",GENERAL!C14," "," - ",GENERAL!AI14," points"," et ",GENERAL!AJ14," mouches"))</f>
        <v/>
      </c>
    </row>
    <row r="15" spans="1:9" x14ac:dyDescent="0.25">
      <c r="A15" s="121" t="str">
        <f>GENERAL!A15</f>
        <v/>
      </c>
      <c r="B15" s="120" t="str">
        <f>GENERAL!M15</f>
        <v/>
      </c>
      <c r="C15" s="122" t="str">
        <f>IF(A15="","",CONCATENATE(B15," - ",GENERAL!B15," ",GENERAL!C15," "," - ",GENERAL!E15," points"," et ",GENERAL!F15," mouches"))</f>
        <v/>
      </c>
      <c r="D15" s="120" t="str">
        <f>GENERAL!W15</f>
        <v/>
      </c>
      <c r="E15" s="122" t="str">
        <f>IF(A15="","",CONCATENATE(D15," - ",GENERAL!B15," ",GENERAL!C15," "," - ",GENERAL!O15," points"," et ",GENERAL!P15," mouches"))</f>
        <v/>
      </c>
      <c r="F15" s="120" t="str">
        <f>GENERAL!AG15</f>
        <v/>
      </c>
      <c r="G15" s="122" t="str">
        <f>IF(A15="","",CONCATENATE(F15," - ",GENERAL!B15," ",GENERAL!C15," "," - ",GENERAL!Y15," points"," et ",GENERAL!Z15," mouches"))</f>
        <v/>
      </c>
      <c r="H15" s="120" t="str">
        <f>GENERAL!AS15</f>
        <v/>
      </c>
      <c r="I15" s="122" t="str">
        <f>IF(A15="","",CONCATENATE(H15," - ",GENERAL!B15," ",GENERAL!C15," "," - ",GENERAL!AI15," points"," et ",GENERAL!AJ15," mouches"))</f>
        <v/>
      </c>
    </row>
    <row r="16" spans="1:9" x14ac:dyDescent="0.25">
      <c r="A16" s="121" t="str">
        <f>GENERAL!A16</f>
        <v/>
      </c>
      <c r="B16" s="120" t="str">
        <f>GENERAL!M16</f>
        <v/>
      </c>
      <c r="C16" s="122" t="str">
        <f>IF(A16="","",CONCATENATE(B16," - ",GENERAL!B16," ",GENERAL!C16," "," - ",GENERAL!E16," points"," et ",GENERAL!F16," mouches"))</f>
        <v/>
      </c>
      <c r="D16" s="120" t="str">
        <f>GENERAL!W16</f>
        <v/>
      </c>
      <c r="E16" s="122" t="str">
        <f>IF(A16="","",CONCATENATE(D16," - ",GENERAL!B16," ",GENERAL!C16," "," - ",GENERAL!O16," points"," et ",GENERAL!P16," mouches"))</f>
        <v/>
      </c>
      <c r="F16" s="120" t="str">
        <f>GENERAL!AG16</f>
        <v/>
      </c>
      <c r="G16" s="122" t="str">
        <f>IF(A16="","",CONCATENATE(F16," - ",GENERAL!B16," ",GENERAL!C16," "," - ",GENERAL!Y16," points"," et ",GENERAL!Z16," mouches"))</f>
        <v/>
      </c>
      <c r="H16" s="120" t="str">
        <f>GENERAL!AS16</f>
        <v/>
      </c>
      <c r="I16" s="122" t="str">
        <f>IF(A16="","",CONCATENATE(H16," - ",GENERAL!B16," ",GENERAL!C16," "," - ",GENERAL!AI16," points"," et ",GENERAL!AJ16," mouches"))</f>
        <v/>
      </c>
    </row>
    <row r="17" spans="1:9" x14ac:dyDescent="0.25">
      <c r="A17" s="121" t="str">
        <f>GENERAL!A17</f>
        <v/>
      </c>
      <c r="B17" s="120" t="str">
        <f>GENERAL!M17</f>
        <v/>
      </c>
      <c r="C17" s="122" t="str">
        <f>IF(A17="","",CONCATENATE(B17," - ",GENERAL!B17," ",GENERAL!C17," "," - ",GENERAL!E17," points"," et ",GENERAL!F17," mouches"))</f>
        <v/>
      </c>
      <c r="D17" s="120" t="str">
        <f>GENERAL!W17</f>
        <v/>
      </c>
      <c r="E17" s="122" t="str">
        <f>IF(A17="","",CONCATENATE(D17," - ",GENERAL!B17," ",GENERAL!C17," "," - ",GENERAL!O17," points"," et ",GENERAL!P17," mouches"))</f>
        <v/>
      </c>
      <c r="F17" s="120" t="str">
        <f>GENERAL!AG17</f>
        <v/>
      </c>
      <c r="G17" s="122" t="str">
        <f>IF(A17="","",CONCATENATE(F17," - ",GENERAL!B17," ",GENERAL!C17," "," - ",GENERAL!Y17," points"," et ",GENERAL!Z17," mouches"))</f>
        <v/>
      </c>
      <c r="H17" s="120" t="str">
        <f>GENERAL!AS17</f>
        <v/>
      </c>
      <c r="I17" s="122" t="str">
        <f>IF(A17="","",CONCATENATE(H17," - ",GENERAL!B17," ",GENERAL!C17," "," - ",GENERAL!AI17," points"," et ",GENERAL!AJ17," mouches"))</f>
        <v/>
      </c>
    </row>
    <row r="18" spans="1:9" x14ac:dyDescent="0.25">
      <c r="A18" s="121" t="str">
        <f>GENERAL!A18</f>
        <v/>
      </c>
      <c r="B18" s="120" t="str">
        <f>GENERAL!M18</f>
        <v/>
      </c>
      <c r="C18" s="122" t="str">
        <f>IF(A18="","",CONCATENATE(B18," - ",GENERAL!B18," ",GENERAL!C18," "," - ",GENERAL!E18," points"," et ",GENERAL!F18," mouches"))</f>
        <v/>
      </c>
      <c r="D18" s="120" t="str">
        <f>GENERAL!W18</f>
        <v/>
      </c>
      <c r="E18" s="122" t="str">
        <f>IF(A18="","",CONCATENATE(D18," - ",GENERAL!B18," ",GENERAL!C18," "," - ",GENERAL!O18," points"," et ",GENERAL!P18," mouches"))</f>
        <v/>
      </c>
      <c r="F18" s="120" t="str">
        <f>GENERAL!AG18</f>
        <v/>
      </c>
      <c r="G18" s="122" t="str">
        <f>IF(A18="","",CONCATENATE(F18," - ",GENERAL!B18," ",GENERAL!C18," "," - ",GENERAL!Y18," points"," et ",GENERAL!Z18," mouches"))</f>
        <v/>
      </c>
      <c r="H18" s="174"/>
      <c r="I18" s="175"/>
    </row>
    <row r="19" spans="1:9" x14ac:dyDescent="0.25">
      <c r="A19" s="121" t="str">
        <f>GENERAL!A19</f>
        <v/>
      </c>
      <c r="B19" s="120" t="str">
        <f>GENERAL!M19</f>
        <v/>
      </c>
      <c r="C19" s="122" t="str">
        <f>IF(A19="","",CONCATENATE(B19," - ",GENERAL!B19," ",GENERAL!C19," "," - ",GENERAL!E19," points"," et ",GENERAL!F19," mouches"))</f>
        <v/>
      </c>
      <c r="D19" s="120" t="str">
        <f>GENERAL!W19</f>
        <v/>
      </c>
      <c r="E19" s="122" t="str">
        <f>IF(A19="","",CONCATENATE(D19," - ",GENERAL!B19," ",GENERAL!C19," "," - ",GENERAL!O19," points"," et ",GENERAL!P19," mouches"))</f>
        <v/>
      </c>
      <c r="F19" s="120" t="str">
        <f>GENERAL!AG19</f>
        <v/>
      </c>
      <c r="G19" s="122" t="str">
        <f>IF(A19="","",CONCATENATE(F19," - ",GENERAL!B19," ",GENERAL!C19," "," - ",GENERAL!Y19," points"," et ",GENERAL!Z19," mouches"))</f>
        <v/>
      </c>
      <c r="H19" s="174" t="str">
        <f>GENERAL!AS19</f>
        <v/>
      </c>
      <c r="I19" s="175" t="str">
        <f>IF(A19="","",CONCATENATE(H19," - ",GENERAL!B19," ",GENERAL!C19," "," - ",GENERAL!AI19," points"," et ",GENERAL!AJ19," mouches"))</f>
        <v/>
      </c>
    </row>
    <row r="20" spans="1:9" x14ac:dyDescent="0.25">
      <c r="A20" s="121" t="str">
        <f>GENERAL!A20</f>
        <v/>
      </c>
      <c r="B20" s="120" t="str">
        <f>GENERAL!M20</f>
        <v/>
      </c>
      <c r="C20" s="122" t="str">
        <f>IF(A20="","",CONCATENATE(B20," - ",GENERAL!B20," ",GENERAL!C20," "," - ",GENERAL!E20," points"," et ",GENERAL!F20," mouches"))</f>
        <v/>
      </c>
      <c r="D20" s="120" t="str">
        <f>GENERAL!W20</f>
        <v/>
      </c>
      <c r="E20" s="122" t="str">
        <f>IF(A20="","",CONCATENATE(D20," - ",GENERAL!B20," ",GENERAL!C20," "," - ",GENERAL!O20," points"," et ",GENERAL!P20," mouches"))</f>
        <v/>
      </c>
      <c r="F20" s="120" t="str">
        <f>GENERAL!AG20</f>
        <v/>
      </c>
      <c r="G20" s="122" t="str">
        <f>IF(A20="","",CONCATENATE(F20," - ",GENERAL!B20," ",GENERAL!C20," "," - ",GENERAL!Y20," points"," et ",GENERAL!Z20," mouches"))</f>
        <v/>
      </c>
      <c r="H20" s="120" t="str">
        <f>GENERAL!AS20</f>
        <v/>
      </c>
      <c r="I20" s="122" t="str">
        <f>IF(A20="","",CONCATENATE(H20," - ",GENERAL!B20," ",GENERAL!C20," "," - ",GENERAL!AI20," points"," et ",GENERAL!AJ20," mouches"))</f>
        <v/>
      </c>
    </row>
    <row r="21" spans="1:9" x14ac:dyDescent="0.25">
      <c r="A21" s="121" t="str">
        <f>GENERAL!A21</f>
        <v/>
      </c>
      <c r="B21" s="120" t="str">
        <f>GENERAL!M21</f>
        <v/>
      </c>
      <c r="C21" s="122" t="str">
        <f>IF(A21="","",CONCATENATE(B21," - ",GENERAL!B21," ",GENERAL!C21," "," - ",GENERAL!E21," points"," et ",GENERAL!F21," mouches"))</f>
        <v/>
      </c>
      <c r="D21" s="120" t="str">
        <f>GENERAL!W21</f>
        <v/>
      </c>
      <c r="E21" s="122" t="str">
        <f>IF(A21="","",CONCATENATE(D21," - ",GENERAL!B21," ",GENERAL!C21," "," - ",GENERAL!O21," points"," et ",GENERAL!P21," mouches"))</f>
        <v/>
      </c>
      <c r="F21" s="120" t="str">
        <f>GENERAL!AG21</f>
        <v/>
      </c>
      <c r="G21" s="122" t="str">
        <f>IF(A21="","",CONCATENATE(F21," - ",GENERAL!B21," ",GENERAL!C21," "," - ",GENERAL!Y21," points"," et ",GENERAL!Z21," mouches"))</f>
        <v/>
      </c>
      <c r="H21" s="120" t="str">
        <f>GENERAL!AS21</f>
        <v/>
      </c>
      <c r="I21" s="122" t="str">
        <f>IF(A21="","",CONCATENATE(H21," - ",GENERAL!B21," ",GENERAL!C21," "," - ",GENERAL!AI21," points"," et ",GENERAL!AJ21," mouches"))</f>
        <v/>
      </c>
    </row>
    <row r="22" spans="1:9" x14ac:dyDescent="0.25">
      <c r="A22" s="121" t="str">
        <f>GENERAL!A22</f>
        <v/>
      </c>
      <c r="B22" s="120" t="str">
        <f>GENERAL!M22</f>
        <v/>
      </c>
      <c r="C22" s="122" t="str">
        <f>IF(A22="","",CONCATENATE(B22," - ",GENERAL!B22," ",GENERAL!C22," "," - ",GENERAL!E22," points"," et ",GENERAL!F22," mouches"))</f>
        <v/>
      </c>
      <c r="D22" s="120" t="str">
        <f>GENERAL!W22</f>
        <v/>
      </c>
      <c r="E22" s="122" t="str">
        <f>IF(A22="","",CONCATENATE(D22," - ",GENERAL!B22," ",GENERAL!C22," "," - ",GENERAL!O22," points"," et ",GENERAL!P22," mouches"))</f>
        <v/>
      </c>
      <c r="F22" s="120" t="str">
        <f>GENERAL!AG22</f>
        <v/>
      </c>
      <c r="G22" s="122" t="str">
        <f>IF(A22="","",CONCATENATE(F22," - ",GENERAL!B22," ",GENERAL!C22," "," - ",GENERAL!Y22," points"," et ",GENERAL!Z22," mouches"))</f>
        <v/>
      </c>
      <c r="H22" s="120" t="str">
        <f>GENERAL!AS22</f>
        <v/>
      </c>
      <c r="I22" s="122" t="str">
        <f>IF(A22="","",CONCATENATE(H22," - ",GENERAL!B22," ",GENERAL!C22," "," - ",GENERAL!AI22," points"," et ",GENERAL!AJ22," mouches"))</f>
        <v/>
      </c>
    </row>
    <row r="23" spans="1:9" x14ac:dyDescent="0.25">
      <c r="A23" s="121" t="str">
        <f>GENERAL!A23</f>
        <v/>
      </c>
      <c r="B23" s="120" t="str">
        <f>GENERAL!M23</f>
        <v/>
      </c>
      <c r="C23" s="122" t="str">
        <f>IF(A23="","",CONCATENATE(B23," - ",GENERAL!B23," ",GENERAL!C23," "," - ",GENERAL!E23," points"," et ",GENERAL!F23," mouches"))</f>
        <v/>
      </c>
      <c r="D23" s="120" t="str">
        <f>GENERAL!W23</f>
        <v/>
      </c>
      <c r="E23" s="122" t="str">
        <f>IF(A23="","",CONCATENATE(D23," - ",GENERAL!B23," ",GENERAL!C23," "," - ",GENERAL!O23," points"," et ",GENERAL!P23," mouches"))</f>
        <v/>
      </c>
      <c r="F23" s="120" t="str">
        <f>GENERAL!AG23</f>
        <v/>
      </c>
      <c r="G23" s="122" t="str">
        <f>IF(A23="","",CONCATENATE(F23," - ",GENERAL!B23," ",GENERAL!C23," "," - ",GENERAL!Y23," points"," et ",GENERAL!Z23," mouches"))</f>
        <v/>
      </c>
      <c r="H23" s="120" t="str">
        <f>GENERAL!AS23</f>
        <v/>
      </c>
      <c r="I23" s="122" t="str">
        <f>IF(A23="","",CONCATENATE(H23," - ",GENERAL!B23," ",GENERAL!C23," "," - ",GENERAL!AI23," points"," et ",GENERAL!AJ23," mouches"))</f>
        <v/>
      </c>
    </row>
    <row r="24" spans="1:9" x14ac:dyDescent="0.25">
      <c r="A24" s="121" t="str">
        <f>GENERAL!A24</f>
        <v/>
      </c>
      <c r="B24" s="120" t="str">
        <f>GENERAL!M24</f>
        <v/>
      </c>
      <c r="C24" s="122" t="str">
        <f>IF(A24="","",CONCATENATE(B24," - ",GENERAL!B24," ",GENERAL!C24," "," - ",GENERAL!E24," points"," et ",GENERAL!F24," mouches"))</f>
        <v/>
      </c>
      <c r="D24" s="120" t="str">
        <f>GENERAL!W24</f>
        <v/>
      </c>
      <c r="E24" s="122" t="str">
        <f>IF(A24="","",CONCATENATE(D24," - ",GENERAL!B24," ",GENERAL!C24," "," - ",GENERAL!O24," points"," et ",GENERAL!P24," mouches"))</f>
        <v/>
      </c>
      <c r="F24" s="120" t="str">
        <f>GENERAL!AG24</f>
        <v/>
      </c>
      <c r="G24" s="122" t="str">
        <f>IF(A24="","",CONCATENATE(F24," - ",GENERAL!B24," ",GENERAL!C24," "," - ",GENERAL!Y24," points"," et ",GENERAL!Z24," mouches"))</f>
        <v/>
      </c>
      <c r="H24" s="120" t="str">
        <f>GENERAL!AS24</f>
        <v/>
      </c>
      <c r="I24" s="122" t="str">
        <f>IF(A24="","",CONCATENATE(H24," - ",GENERAL!B24," ",GENERAL!C24," "," - ",GENERAL!AI24," points"," et ",GENERAL!AJ24," mouches"))</f>
        <v/>
      </c>
    </row>
    <row r="25" spans="1:9" x14ac:dyDescent="0.25">
      <c r="A25" s="121" t="str">
        <f>GENERAL!A25</f>
        <v/>
      </c>
      <c r="B25" s="120" t="str">
        <f>GENERAL!M25</f>
        <v/>
      </c>
      <c r="C25" s="122" t="str">
        <f>IF(A25="","",CONCATENATE(B25," - ",GENERAL!B25," ",GENERAL!C25," "," - ",GENERAL!E25," points"," et ",GENERAL!F25," mouches"))</f>
        <v/>
      </c>
      <c r="D25" s="120" t="str">
        <f>GENERAL!W25</f>
        <v/>
      </c>
      <c r="E25" s="122" t="str">
        <f>IF(A25="","",CONCATENATE(D25," - ",GENERAL!B25," ",GENERAL!C25," "," - ",GENERAL!O25," points"," et ",GENERAL!P25," mouches"))</f>
        <v/>
      </c>
      <c r="F25" s="120" t="str">
        <f>GENERAL!AG25</f>
        <v/>
      </c>
      <c r="G25" s="122" t="str">
        <f>IF(A25="","",CONCATENATE(F25," - ",GENERAL!B25," ",GENERAL!C25," "," - ",GENERAL!Y25," points"," et ",GENERAL!Z25," mouches"))</f>
        <v/>
      </c>
      <c r="H25" s="120" t="str">
        <f>GENERAL!AS25</f>
        <v/>
      </c>
      <c r="I25" s="122" t="str">
        <f>IF(A25="","",CONCATENATE(H25," - ",GENERAL!B25," ",GENERAL!C25," "," - ",GENERAL!AI25," points"," et ",GENERAL!AJ25," mouches"))</f>
        <v/>
      </c>
    </row>
    <row r="26" spans="1:9" x14ac:dyDescent="0.25">
      <c r="A26" s="121" t="str">
        <f>GENERAL!A26</f>
        <v/>
      </c>
      <c r="B26" s="120" t="str">
        <f>GENERAL!M26</f>
        <v/>
      </c>
      <c r="C26" s="122" t="str">
        <f>IF(A26="","",CONCATENATE(B26," - ",GENERAL!B26," ",GENERAL!C26," "," - ",GENERAL!E26," points"," et ",GENERAL!F26," mouches"))</f>
        <v/>
      </c>
      <c r="D26" s="120" t="str">
        <f>GENERAL!W26</f>
        <v/>
      </c>
      <c r="E26" s="122" t="str">
        <f>IF(A26="","",CONCATENATE(D26," - ",GENERAL!B26," ",GENERAL!C26," "," - ",GENERAL!O26," points"," et ",GENERAL!P26," mouches"))</f>
        <v/>
      </c>
      <c r="F26" s="120" t="str">
        <f>GENERAL!AG26</f>
        <v/>
      </c>
      <c r="G26" s="122" t="str">
        <f>IF(A26="","",CONCATENATE(F26," - ",GENERAL!B26," ",GENERAL!C26," "," - ",GENERAL!Y26," points"," et ",GENERAL!Z26," mouches"))</f>
        <v/>
      </c>
      <c r="H26" s="120" t="str">
        <f>GENERAL!AS26</f>
        <v/>
      </c>
      <c r="I26" s="122" t="str">
        <f>IF(A26="","",CONCATENATE(H26," - ",GENERAL!B26," ",GENERAL!C26," "," - ",GENERAL!AI26," points"," et ",GENERAL!AJ26," mouches"))</f>
        <v/>
      </c>
    </row>
    <row r="27" spans="1:9" x14ac:dyDescent="0.25">
      <c r="A27" s="121" t="str">
        <f>GENERAL!A27</f>
        <v/>
      </c>
      <c r="B27" s="120" t="str">
        <f>GENERAL!M27</f>
        <v/>
      </c>
      <c r="C27" s="122" t="str">
        <f>IF(A27="","",CONCATENATE(B27," - ",GENERAL!B27," ",GENERAL!C27," "," - ",GENERAL!E27," points"," et ",GENERAL!F27," mouches"))</f>
        <v/>
      </c>
      <c r="D27" s="120" t="str">
        <f>GENERAL!W27</f>
        <v/>
      </c>
      <c r="E27" s="122" t="str">
        <f>IF(A27="","",CONCATENATE(D27," - ",GENERAL!B27," ",GENERAL!C27," "," - ",GENERAL!O27," points"," et ",GENERAL!P27," mouches"))</f>
        <v/>
      </c>
      <c r="F27" s="120" t="str">
        <f>GENERAL!AG27</f>
        <v/>
      </c>
      <c r="G27" s="122" t="str">
        <f>IF(A27="","",CONCATENATE(F27," - ",GENERAL!B27," ",GENERAL!C27," "," - ",GENERAL!Y27," points"," et ",GENERAL!Z27," mouches"))</f>
        <v/>
      </c>
      <c r="H27" s="120" t="str">
        <f>GENERAL!AS27</f>
        <v/>
      </c>
      <c r="I27" s="122" t="str">
        <f>IF(A27="","",CONCATENATE(H27," - ",GENERAL!B27," ",GENERAL!C27," "," - ",GENERAL!AI27," points"," et ",GENERAL!AJ27," mouches"))</f>
        <v/>
      </c>
    </row>
    <row r="28" spans="1:9" x14ac:dyDescent="0.25">
      <c r="A28" s="121" t="str">
        <f>GENERAL!A28</f>
        <v/>
      </c>
      <c r="B28" s="120" t="str">
        <f>GENERAL!M28</f>
        <v/>
      </c>
      <c r="C28" s="122" t="str">
        <f>IF(A28="","",CONCATENATE(B28," - ",GENERAL!B28," ",GENERAL!C28," "," - ",GENERAL!E28," points"," et ",GENERAL!F28," mouches"))</f>
        <v/>
      </c>
      <c r="D28" s="120" t="str">
        <f>GENERAL!W28</f>
        <v/>
      </c>
      <c r="E28" s="122" t="str">
        <f>IF(A28="","",CONCATENATE(D28," - ",GENERAL!B28," ",GENERAL!C28," "," - ",GENERAL!O28," points"," et ",GENERAL!P28," mouches"))</f>
        <v/>
      </c>
      <c r="F28" s="120" t="str">
        <f>GENERAL!AG28</f>
        <v/>
      </c>
      <c r="G28" s="122" t="str">
        <f>IF(A28="","",CONCATENATE(F28," - ",GENERAL!B28," ",GENERAL!C28," "," - ",GENERAL!Y28," points"," et ",GENERAL!Z28," mouches"))</f>
        <v/>
      </c>
      <c r="H28" s="120" t="str">
        <f>GENERAL!AS28</f>
        <v/>
      </c>
      <c r="I28" s="122" t="str">
        <f>IF(A28="","",CONCATENATE(H28," - ",GENERAL!B28," ",GENERAL!C28," "," - ",GENERAL!AI28," points"," et ",GENERAL!AJ28," mouches"))</f>
        <v/>
      </c>
    </row>
    <row r="29" spans="1:9" x14ac:dyDescent="0.25">
      <c r="A29" s="121" t="str">
        <f>GENERAL!A29</f>
        <v/>
      </c>
      <c r="B29" s="120" t="str">
        <f>GENERAL!M29</f>
        <v/>
      </c>
      <c r="C29" s="122" t="str">
        <f>IF(A29="","",CONCATENATE(B29," - ",GENERAL!B29," ",GENERAL!C29," "," - ",GENERAL!E29," points"," et ",GENERAL!F29," mouches"))</f>
        <v/>
      </c>
      <c r="D29" s="120" t="str">
        <f>GENERAL!W29</f>
        <v/>
      </c>
      <c r="E29" s="122" t="str">
        <f>IF(A29="","",CONCATENATE(D29," - ",GENERAL!B29," ",GENERAL!C29," "," - ",GENERAL!O29," points"," et ",GENERAL!P29," mouches"))</f>
        <v/>
      </c>
      <c r="F29" s="120" t="str">
        <f>GENERAL!AG29</f>
        <v/>
      </c>
      <c r="G29" s="122" t="str">
        <f>IF(A29="","",CONCATENATE(F29," - ",GENERAL!B29," ",GENERAL!C29," "," - ",GENERAL!Y29," points"," et ",GENERAL!Z29," mouches"))</f>
        <v/>
      </c>
      <c r="H29" s="120" t="str">
        <f>GENERAL!AS29</f>
        <v/>
      </c>
      <c r="I29" s="122" t="str">
        <f>IF(A29="","",CONCATENATE(H29," - ",GENERAL!B29," ",GENERAL!C29," "," - ",GENERAL!AI29," points"," et ",GENERAL!AJ29," mouches"))</f>
        <v/>
      </c>
    </row>
    <row r="30" spans="1:9" x14ac:dyDescent="0.25">
      <c r="A30" s="121" t="str">
        <f>GENERAL!A30</f>
        <v/>
      </c>
      <c r="B30" s="120" t="str">
        <f>GENERAL!M30</f>
        <v/>
      </c>
      <c r="C30" s="122" t="str">
        <f>IF(A30="","",CONCATENATE(B30," - ",GENERAL!B30," ",GENERAL!C30," "," - ",GENERAL!E30," points"," et ",GENERAL!F30," mouches"))</f>
        <v/>
      </c>
      <c r="D30" s="120" t="str">
        <f>GENERAL!W30</f>
        <v/>
      </c>
      <c r="E30" s="122" t="str">
        <f>IF(A30="","",CONCATENATE(D30," - ",GENERAL!B30," ",GENERAL!C30," "," - ",GENERAL!O30," points"," et ",GENERAL!P30," mouches"))</f>
        <v/>
      </c>
      <c r="F30" s="120" t="str">
        <f>GENERAL!AG30</f>
        <v/>
      </c>
      <c r="G30" s="122" t="str">
        <f>IF(A30="","",CONCATENATE(F30," - ",GENERAL!B30," ",GENERAL!C30," "," - ",GENERAL!Y30," points"," et ",GENERAL!Z30," mouches"))</f>
        <v/>
      </c>
      <c r="H30" s="120" t="str">
        <f>GENERAL!AS30</f>
        <v/>
      </c>
      <c r="I30" s="122" t="str">
        <f>IF(A30="","",CONCATENATE(H30," - ",GENERAL!B30," ",GENERAL!C30," "," - ",GENERAL!AI30," points"," et ",GENERAL!AJ30," mouches"))</f>
        <v/>
      </c>
    </row>
    <row r="31" spans="1:9" x14ac:dyDescent="0.25">
      <c r="A31" s="121" t="str">
        <f>GENERAL!A31</f>
        <v/>
      </c>
      <c r="B31" s="120" t="str">
        <f>GENERAL!M31</f>
        <v/>
      </c>
      <c r="C31" s="122" t="str">
        <f>IF(A31="","",CONCATENATE(B31," - ",GENERAL!B31," ",GENERAL!C31," "," - ",GENERAL!E31," points"," et ",GENERAL!F31," mouches"))</f>
        <v/>
      </c>
      <c r="D31" s="120" t="str">
        <f>GENERAL!W31</f>
        <v/>
      </c>
      <c r="E31" s="122" t="str">
        <f>IF(A31="","",CONCATENATE(D31," - ",GENERAL!B31," ",GENERAL!C31," "," - ",GENERAL!O31," points"," et ",GENERAL!P31," mouches"))</f>
        <v/>
      </c>
      <c r="F31" s="120" t="str">
        <f>GENERAL!AG31</f>
        <v/>
      </c>
      <c r="G31" s="122" t="str">
        <f>IF(A31="","",CONCATENATE(F31," - ",GENERAL!B31," ",GENERAL!C31," "," - ",GENERAL!Y31," points"," et ",GENERAL!Z31," mouches"))</f>
        <v/>
      </c>
      <c r="H31" s="120" t="str">
        <f>GENERAL!AS31</f>
        <v/>
      </c>
      <c r="I31" s="122" t="str">
        <f>IF(A31="","",CONCATENATE(H31," - ",GENERAL!B31," ",GENERAL!C31," "," - ",GENERAL!AI31," points"," et ",GENERAL!AJ31," mouches"))</f>
        <v/>
      </c>
    </row>
    <row r="32" spans="1:9" x14ac:dyDescent="0.25">
      <c r="A32" s="118"/>
      <c r="B32" s="55"/>
      <c r="C32" s="119"/>
      <c r="D32" s="55"/>
      <c r="E32" s="119"/>
      <c r="G32" s="119"/>
      <c r="I32" s="119"/>
    </row>
    <row r="33" spans="1:9" x14ac:dyDescent="0.25">
      <c r="A33" s="118"/>
      <c r="B33" s="55"/>
      <c r="C33" s="119"/>
      <c r="D33" s="55"/>
      <c r="E33" s="119"/>
      <c r="G33" s="119"/>
      <c r="I33" s="119"/>
    </row>
    <row r="34" spans="1:9" x14ac:dyDescent="0.25">
      <c r="A34" s="118"/>
      <c r="B34" s="55"/>
      <c r="C34" s="119"/>
      <c r="D34" s="55"/>
      <c r="E34" s="119"/>
      <c r="G34" s="119"/>
      <c r="I34" s="119"/>
    </row>
    <row r="35" spans="1:9" x14ac:dyDescent="0.25">
      <c r="A35" s="118"/>
      <c r="D35" s="55"/>
      <c r="E35" s="119"/>
      <c r="G35" s="119"/>
      <c r="I35" s="119"/>
    </row>
    <row r="36" spans="1:9" x14ac:dyDescent="0.25">
      <c r="D36" s="55"/>
      <c r="E36" s="119"/>
      <c r="G36" s="119"/>
      <c r="I36" s="119"/>
    </row>
    <row r="37" spans="1:9" x14ac:dyDescent="0.25">
      <c r="E37" s="119"/>
      <c r="G37" s="119"/>
      <c r="I37" s="119"/>
    </row>
    <row r="38" spans="1:9" x14ac:dyDescent="0.25">
      <c r="G38" s="119"/>
      <c r="I38" s="119"/>
    </row>
    <row r="39" spans="1:9" x14ac:dyDescent="0.25">
      <c r="G39" s="119"/>
      <c r="I39" s="1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1:I37"/>
  <sheetViews>
    <sheetView tabSelected="1" zoomScaleNormal="100" workbookViewId="0">
      <selection activeCell="C1" sqref="C1:E15"/>
    </sheetView>
  </sheetViews>
  <sheetFormatPr baseColWidth="10" defaultColWidth="9.5703125" defaultRowHeight="26.1" customHeight="1" x14ac:dyDescent="0.3"/>
  <cols>
    <col min="2" max="2" width="12.140625" style="55" bestFit="1" customWidth="1"/>
    <col min="3" max="3" width="80.7109375" style="149" bestFit="1" customWidth="1"/>
    <col min="5" max="5" width="78" style="149" bestFit="1" customWidth="1"/>
    <col min="7" max="7" width="80.140625" style="149" bestFit="1" customWidth="1"/>
    <col min="9" max="9" width="80.7109375" style="149" bestFit="1" customWidth="1"/>
  </cols>
  <sheetData>
    <row r="1" spans="2:9" ht="26.1" customHeight="1" x14ac:dyDescent="0.25">
      <c r="C1" s="156" t="s">
        <v>102</v>
      </c>
      <c r="E1" s="156" t="s">
        <v>101</v>
      </c>
      <c r="G1" s="156" t="s">
        <v>103</v>
      </c>
      <c r="I1" s="156" t="s">
        <v>104</v>
      </c>
    </row>
    <row r="2" spans="2:9" ht="26.1" customHeight="1" thickBot="1" x14ac:dyDescent="0.3">
      <c r="C2" s="157">
        <f>Tireurs!$H$1</f>
        <v>45228</v>
      </c>
      <c r="E2" s="157">
        <f>Tireurs!$H$1</f>
        <v>45228</v>
      </c>
      <c r="G2" s="157">
        <f>Tireurs!$H$1</f>
        <v>45228</v>
      </c>
      <c r="I2" s="157">
        <f>Tireurs!$H$1</f>
        <v>45228</v>
      </c>
    </row>
    <row r="3" spans="2:9" s="151" customFormat="1" ht="26.1" customHeight="1" x14ac:dyDescent="0.25">
      <c r="B3" s="151">
        <f>'Données compet'!A3</f>
        <v>1</v>
      </c>
      <c r="C3" s="154" t="str">
        <f>IF(B3="","",VLOOKUP(B3,Intermédiaire!$B:$C,2,FALSE))</f>
        <v>1 - LINIER ANDRE  - 95 points et 1 mouches</v>
      </c>
      <c r="E3" s="154" t="str">
        <f>IF(B3="","",VLOOKUP(B3,Intermédiaire!$D:$E,2,FALSE))</f>
        <v>1 - MOESTAR RONALD  - 100 points et 3 mouches</v>
      </c>
      <c r="G3" s="154" t="str">
        <f>IF(B3="","",VLOOKUP(B3,Intermédiaire!$F:$G,2,FALSE))</f>
        <v>1 - MOESTAR RONALD  - 100 points et 3 mouches</v>
      </c>
      <c r="I3" s="154" t="str">
        <f>IF(B3="","",VLOOKUP(B3,Intermédiaire!$H:$I,2,FALSE))</f>
        <v>1 - SODJO JEAN-CYRIL  - 284 points et 3 mouches</v>
      </c>
    </row>
    <row r="4" spans="2:9" s="151" customFormat="1" ht="26.1" customHeight="1" x14ac:dyDescent="0.25">
      <c r="B4" s="151">
        <f>'Données compet'!A4</f>
        <v>2</v>
      </c>
      <c r="C4" s="152" t="str">
        <f>IF(B4="","",VLOOKUP(B4,Intermédiaire!$B:$C,2,FALSE))</f>
        <v>2 - OFFLAVILLE JEAN-GABRIEL  - 93 points et 1 mouches</v>
      </c>
      <c r="E4" s="152" t="str">
        <f>IF(B4="","",VLOOKUP(B4,Intermédiaire!$D:$E,2,FALSE))</f>
        <v>2 - SODJO JEAN-CYRIL  - 99 points et 1 mouches</v>
      </c>
      <c r="G4" s="152" t="str">
        <f>IF(B4="","",VLOOKUP(B4,Intermédiaire!$F:$G,2,FALSE))</f>
        <v>2 - LINIER ANDRE  - 99 points et 1 mouches</v>
      </c>
      <c r="I4" s="152" t="str">
        <f>IF(B4="","",VLOOKUP(B4,Intermédiaire!$H:$I,2,FALSE))</f>
        <v>2 - JOOP ALAN  - 284 points et 3 mouches</v>
      </c>
    </row>
    <row r="5" spans="2:9" s="151" customFormat="1" ht="26.1" customHeight="1" x14ac:dyDescent="0.25">
      <c r="B5" s="151">
        <f>'Données compet'!A5</f>
        <v>3</v>
      </c>
      <c r="C5" s="153" t="str">
        <f>IF(B5="","",VLOOKUP(B5,Intermédiaire!$B:$C,2,FALSE))</f>
        <v>3 - KALAKO SIMON  - 93 points et 0 mouches</v>
      </c>
      <c r="E5" s="153" t="str">
        <f>IF(B5="","",VLOOKUP(B5,Intermédiaire!$D:$E,2,FALSE))</f>
        <v>3 - DUCTANE FRANCOIS  - 97 points et 2 mouches</v>
      </c>
      <c r="G5" s="153" t="str">
        <f>IF(B5="","",VLOOKUP(B5,Intermédiaire!$F:$G,2,FALSE))</f>
        <v>3 - DUCTANE FRANCOIS  - 96 points et 2 mouches</v>
      </c>
      <c r="I5" s="153" t="str">
        <f>IF(B5="","",VLOOKUP(B5,Intermédiaire!$H:$I,2,FALSE))</f>
        <v>3 - DUCTANE FRANCOIS  - 281 points et 4 mouches</v>
      </c>
    </row>
    <row r="6" spans="2:9" s="151" customFormat="1" ht="26.1" customHeight="1" x14ac:dyDescent="0.25">
      <c r="B6" s="151">
        <f>'Données compet'!A6</f>
        <v>4</v>
      </c>
      <c r="C6" s="152" t="str">
        <f>IF(B6="","",VLOOKUP(B6,Intermédiaire!$B:$C,2,FALSE))</f>
        <v>4 - JOOP ALAN  - 93 points et 0 mouches</v>
      </c>
      <c r="E6" s="152" t="str">
        <f>IF(B6="","",VLOOKUP(B6,Intermédiaire!$D:$E,2,FALSE))</f>
        <v>4 - BOISSON JEAN-GUY  - 96 points et 1 mouches</v>
      </c>
      <c r="G6" s="152" t="str">
        <f>IF(B6="","",VLOOKUP(B6,Intermédiaire!$F:$G,2,FALSE))</f>
        <v>4 - JOOP ALAN  - 96 points et 2 mouches</v>
      </c>
      <c r="I6" s="152" t="str">
        <f>IF(B6="","",VLOOKUP(B6,Intermédiaire!$H:$I,2,FALSE))</f>
        <v>4 - OFFLAVILLE JEAN-GABRIEL  - 279 points et 3 mouches</v>
      </c>
    </row>
    <row r="7" spans="2:9" s="151" customFormat="1" ht="26.1" customHeight="1" x14ac:dyDescent="0.25">
      <c r="B7" s="151">
        <f>'Données compet'!A7</f>
        <v>5</v>
      </c>
      <c r="C7" s="153" t="str">
        <f>IF(B7="","",VLOOKUP(B7,Intermédiaire!$B:$C,2,FALSE))</f>
        <v>5 - SODJO JEAN-CYRIL  - 89 points et 1 mouches</v>
      </c>
      <c r="E7" s="153" t="str">
        <f>IF(B7="","",VLOOKUP(B7,Intermédiaire!$D:$E,2,FALSE))</f>
        <v>5 - OFFLAVILLE JEAN-GABRIEL  - 95 points et 2 mouches</v>
      </c>
      <c r="G7" s="153" t="str">
        <f>IF(B7="","",VLOOKUP(B7,Intermédiaire!$F:$G,2,FALSE))</f>
        <v>5 - SODJO JEAN-CYRIL  - 96 points et 1 mouches</v>
      </c>
      <c r="I7" s="153" t="str">
        <f>IF(B7="","",VLOOKUP(B7,Intermédiaire!$H:$I,2,FALSE))</f>
        <v>5 - SANITA ROGER  - 278 points et 1 mouches</v>
      </c>
    </row>
    <row r="8" spans="2:9" s="151" customFormat="1" ht="26.1" customHeight="1" x14ac:dyDescent="0.25">
      <c r="B8" s="151">
        <f>'Données compet'!A8</f>
        <v>6</v>
      </c>
      <c r="C8" s="152" t="str">
        <f>IF(B8="","",VLOOKUP(B8,Intermédiaire!$B:$C,2,FALSE))</f>
        <v>6 - SANITA ROGER  - 89 points et 0 mouches</v>
      </c>
      <c r="E8" s="152" t="str">
        <f>IF(B8="","",VLOOKUP(B8,Intermédiaire!$D:$E,2,FALSE))</f>
        <v>6 - JOOP ALAN  - 95 points et 1 mouches</v>
      </c>
      <c r="G8" s="152" t="str">
        <f>IF(B8="","",VLOOKUP(B8,Intermédiaire!$F:$G,2,FALSE))</f>
        <v>6 - SANITA ROGER  - 94 points et 0 mouches</v>
      </c>
      <c r="I8" s="152" t="str">
        <f>IF(B8="","",VLOOKUP(B8,Intermédiaire!$H:$I,2,FALSE))</f>
        <v>6 - KATJAWAN MODJI  - 270 points et 2 mouches</v>
      </c>
    </row>
    <row r="9" spans="2:9" s="151" customFormat="1" ht="26.1" customHeight="1" x14ac:dyDescent="0.25">
      <c r="B9" s="151">
        <f>'Données compet'!A9</f>
        <v>7</v>
      </c>
      <c r="C9" s="153" t="str">
        <f>IF(B9="","",VLOOKUP(B9,Intermédiaire!$B:$C,2,FALSE))</f>
        <v>7 - DUCTANE FRANCOIS  - 88 points et 0 mouches</v>
      </c>
      <c r="E9" s="153" t="str">
        <f>IF(B9="","",VLOOKUP(B9,Intermédiaire!$D:$E,2,FALSE))</f>
        <v>7 - SANITA ROGER  - 95 points et 1 mouches</v>
      </c>
      <c r="G9" s="153" t="str">
        <f>IF(B9="","",VLOOKUP(B9,Intermédiaire!$F:$G,2,FALSE))</f>
        <v>7 - KATJAWAN MODJI  - 93 points et 1 mouches</v>
      </c>
      <c r="I9" s="153" t="str">
        <f>IF(B9="","",VLOOKUP(B9,Intermédiaire!$H:$I,2,FALSE))</f>
        <v>7 - KALAKO SIMON  - 261 points et 1 mouches</v>
      </c>
    </row>
    <row r="10" spans="2:9" s="151" customFormat="1" ht="26.1" customHeight="1" x14ac:dyDescent="0.25">
      <c r="B10" s="151">
        <f>'Données compet'!A10</f>
        <v>8</v>
      </c>
      <c r="C10" s="152" t="str">
        <f>IF(B10="","",VLOOKUP(B10,Intermédiaire!$B:$C,2,FALSE))</f>
        <v>8 - KATJAWAN MODJI  - 85 points et 1 mouches</v>
      </c>
      <c r="E10" s="152" t="str">
        <f>IF(B10="","",VLOOKUP(B10,Intermédiaire!$D:$E,2,FALSE))</f>
        <v>8 - KATJAWAN MODJI  - 92 points et 0 mouches</v>
      </c>
      <c r="G10" s="152" t="str">
        <f>IF(B10="","",VLOOKUP(B10,Intermédiaire!$F:$G,2,FALSE))</f>
        <v>8 - OFFLAVILLE JEAN-GABRIEL  - 91 points et 0 mouches</v>
      </c>
      <c r="I10" s="152" t="str">
        <f>IF(B10="","",VLOOKUP(B10,Intermédiaire!$H:$I,2,FALSE))</f>
        <v>8 - UNDERWOOD JEAN-LUC  - 261 points et 0 mouches</v>
      </c>
    </row>
    <row r="11" spans="2:9" s="151" customFormat="1" ht="26.1" customHeight="1" x14ac:dyDescent="0.25">
      <c r="B11" s="151">
        <f>'Données compet'!A11</f>
        <v>9</v>
      </c>
      <c r="C11" s="153" t="str">
        <f>IF(B11="","",VLOOKUP(B11,Intermédiaire!$B:$C,2,FALSE))</f>
        <v>9 - UNDERWOOD JEAN-LUC  - 85 points et 0 mouches</v>
      </c>
      <c r="E11" s="153" t="str">
        <f>IF(B11="","",VLOOKUP(B11,Intermédiaire!$D:$E,2,FALSE))</f>
        <v>9 - UNDERWOOD JEAN-LUC  - 91 points et 0 mouches</v>
      </c>
      <c r="G11" s="153" t="str">
        <f>IF(B11="","",VLOOKUP(B11,Intermédiaire!$F:$G,2,FALSE))</f>
        <v>9 - BOISSON JEAN-GUY  - 90 points et 0 mouches</v>
      </c>
      <c r="I11" s="153" t="str">
        <f>IF(B11="","",VLOOKUP(B11,Intermédiaire!$H:$I,2,FALSE))</f>
        <v>9 - JAHJA CHRISTIAN  - 253 points et 2 mouches</v>
      </c>
    </row>
    <row r="12" spans="2:9" s="151" customFormat="1" ht="26.1" customHeight="1" x14ac:dyDescent="0.25">
      <c r="B12" s="151">
        <f>'Données compet'!A12</f>
        <v>10</v>
      </c>
      <c r="C12" s="152" t="str">
        <f>IF(B12="","",VLOOKUP(B12,Intermédiaire!$B:$C,2,FALSE))</f>
        <v>10 - JAHJA CHRISTIAN  - 82 points et 0 mouches</v>
      </c>
      <c r="E12" s="152" t="str">
        <f>IF(B12="","",VLOOKUP(B12,Intermédiaire!$D:$E,2,FALSE))</f>
        <v>10 - JAHJA CHRISTIAN  - 87 points et 2 mouches</v>
      </c>
      <c r="G12" s="152" t="str">
        <f>IF(B12="","",VLOOKUP(B12,Intermédiaire!$F:$G,2,FALSE))</f>
        <v>10 - UNDERWOOD JEAN-LUC  - 85 points et 0 mouches</v>
      </c>
      <c r="I12" s="152" t="str">
        <f>IF(B12="","",VLOOKUP(B12,Intermédiaire!$H:$I,2,FALSE))</f>
        <v>10 - BOISSON JEAN-GUY  - 186 points et 1 mouches</v>
      </c>
    </row>
    <row r="13" spans="2:9" s="151" customFormat="1" ht="26.1" customHeight="1" x14ac:dyDescent="0.25">
      <c r="B13" s="151">
        <f>'Données compet'!A13</f>
        <v>11</v>
      </c>
      <c r="C13" s="153" t="str">
        <f>IF(B13="","",VLOOKUP(B13,Intermédiaire!$B:$C,2,FALSE))</f>
        <v>11 - BOISSON JEAN-GUY  - 0 points et 0 mouches</v>
      </c>
      <c r="E13" s="153" t="str">
        <f>IF(B13="","",VLOOKUP(B13,Intermédiaire!$D:$E,2,FALSE))</f>
        <v>11 - KALAKO SIMON  - 84 points et 1 mouches</v>
      </c>
      <c r="G13" s="153" t="str">
        <f>IF(B13="","",VLOOKUP(B13,Intermédiaire!$F:$G,2,FALSE))</f>
        <v>11 - JAHJA CHRISTIAN  - 84 points et 0 mouches</v>
      </c>
      <c r="I13" s="153" t="e">
        <f>IF(B13="","",VLOOKUP(B13,Intermédiaire!$H:$I,2,FALSE))</f>
        <v>#N/A</v>
      </c>
    </row>
    <row r="14" spans="2:9" s="151" customFormat="1" ht="26.1" customHeight="1" x14ac:dyDescent="0.25">
      <c r="B14" s="151">
        <f>'Données compet'!A14</f>
        <v>12</v>
      </c>
      <c r="C14" s="152" t="e">
        <f>IF(B14="","",VLOOKUP(B14,Intermédiaire!$B:$C,2,FALSE))</f>
        <v>#N/A</v>
      </c>
      <c r="E14" s="152" t="e">
        <f>IF(B14="","",VLOOKUP(B14,Intermédiaire!$D:$E,2,FALSE))</f>
        <v>#N/A</v>
      </c>
      <c r="G14" s="152" t="str">
        <f>IF(B14="","",VLOOKUP(B14,Intermédiaire!$F:$G,2,FALSE))</f>
        <v>12 - KALAKO SIMON  - 84 points et 0 mouches</v>
      </c>
      <c r="I14" s="152" t="e">
        <f>IF(B14="","",VLOOKUP(B14,Intermédiaire!$H:$I,2,FALSE))</f>
        <v>#N/A</v>
      </c>
    </row>
    <row r="15" spans="2:9" ht="26.1" customHeight="1" x14ac:dyDescent="0.25">
      <c r="B15" s="55" t="s">
        <v>98</v>
      </c>
      <c r="C15" s="153" t="str">
        <f>IF(B15="","",VLOOKUP(B15,Intermédiaire!$B:$C,2,FALSE))</f>
        <v>NC - MOESTAR RONALD  - 0 points et NC mouches</v>
      </c>
      <c r="E15" s="153" t="str">
        <f>IF(B15="","",VLOOKUP(B15,Intermédiaire!$D:$E,2,FALSE))</f>
        <v>NC - LINIER ANDRE  - 0 points et NC mouches</v>
      </c>
      <c r="G15" s="153" t="e">
        <f>IF(B15="","",VLOOKUP(B15,Intermédiaire!$F:$G,2,FALSE))</f>
        <v>#N/A</v>
      </c>
      <c r="I15" s="153" t="str">
        <f>IF(B15="","",VLOOKUP(B15,Intermédiaire!$H:$I,2,FALSE))</f>
        <v>NC - LINIER ANDRE  -  points et  mouches</v>
      </c>
    </row>
    <row r="16" spans="2:9" ht="26.1" customHeight="1" x14ac:dyDescent="0.25">
      <c r="C16" s="152" t="str">
        <f>IF(B16="","",VLOOKUP(B16,Intermédiaire!$B:$C,2,FALSE))</f>
        <v/>
      </c>
      <c r="E16" s="152" t="str">
        <f>IF(B16="","",VLOOKUP(B16,Intermédiaire!$D:$E,2,FALSE))</f>
        <v/>
      </c>
      <c r="G16" s="152" t="str">
        <f>IF(B16="","",VLOOKUP(B16,Intermédiaire!$F:$G,2,FALSE))</f>
        <v/>
      </c>
      <c r="I16" s="152" t="str">
        <f>IF(B16="","",VLOOKUP(B16,Intermédiaire!$H:$I,2,FALSE))</f>
        <v/>
      </c>
    </row>
    <row r="17" spans="2:9" ht="26.1" customHeight="1" x14ac:dyDescent="0.25">
      <c r="B17" s="55" t="str">
        <f>'Données compet'!A17</f>
        <v/>
      </c>
      <c r="C17" s="153" t="str">
        <f>IF(B17="","",VLOOKUP(B17,Intermédiaire!$B:$C,2,FALSE))</f>
        <v/>
      </c>
      <c r="E17" s="153" t="str">
        <f>IF(B17="","",VLOOKUP(B17,Intermédiaire!$D:$E,2,FALSE))</f>
        <v/>
      </c>
      <c r="G17" s="153" t="str">
        <f>IF(B17="","",VLOOKUP(B17,Intermédiaire!$F:$G,2,FALSE))</f>
        <v/>
      </c>
      <c r="I17" s="153" t="str">
        <f>IF(B17="","",VLOOKUP(B17,Intermédiaire!$H:$I,2,FALSE))</f>
        <v/>
      </c>
    </row>
    <row r="18" spans="2:9" ht="26.1" customHeight="1" x14ac:dyDescent="0.25">
      <c r="B18" s="55" t="str">
        <f>'Données compet'!A18</f>
        <v/>
      </c>
      <c r="C18" s="152" t="str">
        <f>IF(B18="","",VLOOKUP(B18,Intermédiaire!$B:$C,2,FALSE))</f>
        <v/>
      </c>
      <c r="E18" s="152" t="str">
        <f>IF(B18="","",VLOOKUP(B18,Intermédiaire!$D:$E,2,FALSE))</f>
        <v/>
      </c>
      <c r="G18" s="152" t="str">
        <f>IF(B18="","",VLOOKUP(B18,Intermédiaire!$F:$G,2,FALSE))</f>
        <v/>
      </c>
      <c r="I18" s="152" t="str">
        <f>IF(B18="","",VLOOKUP(B18,Intermédiaire!$H:$I,2,FALSE))</f>
        <v/>
      </c>
    </row>
    <row r="19" spans="2:9" ht="26.1" customHeight="1" x14ac:dyDescent="0.3">
      <c r="B19" s="55" t="str">
        <f>'Données compet'!A24</f>
        <v/>
      </c>
      <c r="C19" s="150" t="str">
        <f>IF(B19="","",VLOOKUP(B19,Intermédiaire!$B:$C,2,FALSE))</f>
        <v/>
      </c>
      <c r="E19" s="150" t="str">
        <f>IF(B19="","",VLOOKUP(B19,Intermédiaire!$D:$E,2,FALSE))</f>
        <v/>
      </c>
      <c r="G19" s="150" t="str">
        <f>IF(B19="","",VLOOKUP(B19,Intermédiaire!$F:$G,2,FALSE))</f>
        <v/>
      </c>
      <c r="I19" s="150" t="str">
        <f>IF(B19="","",VLOOKUP(B19,Intermédiaire!$H:$I,2,FALSE))</f>
        <v/>
      </c>
    </row>
    <row r="20" spans="2:9" ht="26.1" customHeight="1" x14ac:dyDescent="0.25">
      <c r="B20" s="55" t="str">
        <f>'Données compet'!A25</f>
        <v/>
      </c>
      <c r="C20" s="152" t="str">
        <f>IF(B20="","",VLOOKUP(B20,Intermédiaire!$B:$C,2,FALSE))</f>
        <v/>
      </c>
      <c r="E20" s="152" t="str">
        <f>IF(B20="","",VLOOKUP(B20,Intermédiaire!$D:$E,2,FALSE))</f>
        <v/>
      </c>
      <c r="G20" s="152" t="str">
        <f>IF(B20="","",VLOOKUP(B20,Intermédiaire!$F:$G,2,FALSE))</f>
        <v/>
      </c>
      <c r="I20" s="152" t="str">
        <f>IF(B20="","",VLOOKUP(B20,Intermédiaire!$H:$I,2,FALSE))</f>
        <v/>
      </c>
    </row>
    <row r="21" spans="2:9" ht="26.1" customHeight="1" x14ac:dyDescent="0.3">
      <c r="B21" s="55" t="str">
        <f>'Données compet'!A26</f>
        <v/>
      </c>
      <c r="C21" s="150" t="str">
        <f>IF(B21="","",VLOOKUP(B21,Intermédiaire!$B:$C,2,FALSE))</f>
        <v/>
      </c>
      <c r="E21" s="150" t="str">
        <f>IF(B21="","",VLOOKUP(B21,Intermédiaire!$D:$E,2,FALSE))</f>
        <v/>
      </c>
      <c r="G21" s="150" t="str">
        <f>IF(B21="","",VLOOKUP(B21,Intermédiaire!$F:$G,2,FALSE))</f>
        <v/>
      </c>
      <c r="I21" s="150" t="str">
        <f>IF(B21="","",VLOOKUP(B21,Intermédiaire!$H:$I,2,FALSE))</f>
        <v/>
      </c>
    </row>
    <row r="22" spans="2:9" ht="26.1" customHeight="1" x14ac:dyDescent="0.25">
      <c r="B22" s="55" t="str">
        <f>'Données compet'!A27</f>
        <v/>
      </c>
      <c r="C22" s="152" t="str">
        <f>IF(B22="","",VLOOKUP(B22,Intermédiaire!$B:$C,2,FALSE))</f>
        <v/>
      </c>
      <c r="E22" s="152" t="str">
        <f>IF(B22="","",VLOOKUP(B22,Intermédiaire!$D:$E,2,FALSE))</f>
        <v/>
      </c>
      <c r="G22" s="152" t="str">
        <f>IF(B22="","",VLOOKUP(B22,Intermédiaire!$F:$G,2,FALSE))</f>
        <v/>
      </c>
      <c r="I22" s="152" t="str">
        <f>IF(B22="","",VLOOKUP(B22,Intermédiaire!$H:$I,2,FALSE))</f>
        <v/>
      </c>
    </row>
    <row r="23" spans="2:9" ht="26.1" customHeight="1" x14ac:dyDescent="0.3">
      <c r="B23" s="55" t="str">
        <f>'Données compet'!A28</f>
        <v/>
      </c>
      <c r="C23" s="150" t="str">
        <f>IF(B23="","",VLOOKUP(B23,Intermédiaire!$B:$C,2,FALSE))</f>
        <v/>
      </c>
      <c r="E23" s="150" t="str">
        <f>IF(B23="","",VLOOKUP(B23,Intermédiaire!$D:$E,2,FALSE))</f>
        <v/>
      </c>
      <c r="G23" s="150" t="str">
        <f>IF(B23="","",VLOOKUP(B23,Intermédiaire!$F:$G,2,FALSE))</f>
        <v/>
      </c>
      <c r="I23" s="150" t="str">
        <f>IF(B23="","",VLOOKUP(B23,Intermédiaire!$H:$I,2,FALSE))</f>
        <v/>
      </c>
    </row>
    <row r="24" spans="2:9" ht="26.1" customHeight="1" x14ac:dyDescent="0.25">
      <c r="B24" s="55" t="str">
        <f>'Données compet'!A29</f>
        <v/>
      </c>
      <c r="C24" s="152" t="str">
        <f>IF(B24="","",VLOOKUP(B24,Intermédiaire!$B:$C,2,FALSE))</f>
        <v/>
      </c>
      <c r="E24" s="152" t="str">
        <f>IF(B24="","",VLOOKUP(B24,Intermédiaire!$D:$E,2,FALSE))</f>
        <v/>
      </c>
      <c r="G24" s="152" t="str">
        <f>IF(B24="","",VLOOKUP(B24,Intermédiaire!$F:$G,2,FALSE))</f>
        <v/>
      </c>
      <c r="I24" s="152" t="str">
        <f>IF(B24="","",VLOOKUP(B24,Intermédiaire!$H:$I,2,FALSE))</f>
        <v/>
      </c>
    </row>
    <row r="25" spans="2:9" ht="26.1" customHeight="1" x14ac:dyDescent="0.3">
      <c r="B25" s="55" t="str">
        <f>'Données compet'!A30</f>
        <v/>
      </c>
      <c r="C25" s="150" t="str">
        <f>IF(B25="","",VLOOKUP(B25,Intermédiaire!$B:$C,2,FALSE))</f>
        <v/>
      </c>
      <c r="E25" s="150" t="str">
        <f>IF(B25="","",VLOOKUP(B25,Intermédiaire!$D:$E,2,FALSE))</f>
        <v/>
      </c>
      <c r="G25" s="150" t="str">
        <f>IF(B25="","",VLOOKUP(B25,Intermédiaire!$F:$G,2,FALSE))</f>
        <v/>
      </c>
      <c r="I25" s="150" t="str">
        <f>IF(B25="","",VLOOKUP(B25,Intermédiaire!$H:$I,2,FALSE))</f>
        <v/>
      </c>
    </row>
    <row r="26" spans="2:9" ht="26.1" customHeight="1" x14ac:dyDescent="0.25">
      <c r="B26" s="55" t="str">
        <f>'Données compet'!A31</f>
        <v/>
      </c>
      <c r="C26" s="152" t="str">
        <f>IF(B26="","",VLOOKUP(B26,Intermédiaire!$B:$C,2,FALSE))</f>
        <v/>
      </c>
      <c r="E26" s="152" t="str">
        <f>IF(B26="","",VLOOKUP(B26,Intermédiaire!$D:$E,2,FALSE))</f>
        <v/>
      </c>
      <c r="G26" s="152" t="str">
        <f>IF(B26="","",VLOOKUP(B26,Intermédiaire!$F:$G,2,FALSE))</f>
        <v/>
      </c>
      <c r="I26" s="152" t="str">
        <f>IF(B26="","",VLOOKUP(B26,Intermédiaire!$H:$I,2,FALSE))</f>
        <v/>
      </c>
    </row>
    <row r="27" spans="2:9" ht="26.1" customHeight="1" x14ac:dyDescent="0.3">
      <c r="B27" s="55" t="str">
        <f>'Données compet'!A32</f>
        <v/>
      </c>
      <c r="C27" s="150" t="str">
        <f>IF(B27="","",VLOOKUP(B27,Intermédiaire!$B:$C,2,FALSE))</f>
        <v/>
      </c>
      <c r="E27" s="150" t="str">
        <f>IF(B27="","",VLOOKUP(B27,Intermédiaire!$D:$E,2,FALSE))</f>
        <v/>
      </c>
      <c r="G27" s="150" t="str">
        <f>IF(B27="","",VLOOKUP(B27,Intermédiaire!$F:$G,2,FALSE))</f>
        <v/>
      </c>
      <c r="I27" s="150" t="str">
        <f>IF(B27="","",VLOOKUP(B27,Intermédiaire!$H:$I,2,FALSE))</f>
        <v/>
      </c>
    </row>
    <row r="28" spans="2:9" ht="26.1" customHeight="1" x14ac:dyDescent="0.25">
      <c r="B28" s="55" t="str">
        <f>'Données compet'!A33</f>
        <v/>
      </c>
      <c r="C28" s="152" t="str">
        <f>IF(B28="","",VLOOKUP(B28,Intermédiaire!$B:$C,2,FALSE))</f>
        <v/>
      </c>
      <c r="E28" s="152" t="str">
        <f>IF(B28="","",VLOOKUP(B28,Intermédiaire!$D:$E,2,FALSE))</f>
        <v/>
      </c>
      <c r="G28" s="152" t="str">
        <f>IF(B28="","",VLOOKUP(B28,Intermédiaire!$F:$G,2,FALSE))</f>
        <v/>
      </c>
      <c r="I28" s="152" t="str">
        <f>IF(B28="","",VLOOKUP(B28,Intermédiaire!$H:$I,2,FALSE))</f>
        <v/>
      </c>
    </row>
    <row r="29" spans="2:9" ht="26.1" customHeight="1" x14ac:dyDescent="0.3">
      <c r="B29" s="55" t="str">
        <f>'Données compet'!A34</f>
        <v/>
      </c>
      <c r="C29" s="150" t="str">
        <f>IF(B29="","",VLOOKUP(B29,Intermédiaire!$B:$C,2,FALSE))</f>
        <v/>
      </c>
      <c r="E29" s="150" t="str">
        <f>IF(B29="","",VLOOKUP(B29,Intermédiaire!$D:$E,2,FALSE))</f>
        <v/>
      </c>
      <c r="G29" s="150" t="str">
        <f>IF(B29="","",VLOOKUP(B29,Intermédiaire!$F:$G,2,FALSE))</f>
        <v/>
      </c>
      <c r="I29" s="150" t="str">
        <f>IF(B29="","",VLOOKUP(B29,Intermédiaire!$H:$I,2,FALSE))</f>
        <v/>
      </c>
    </row>
    <row r="30" spans="2:9" ht="26.1" customHeight="1" x14ac:dyDescent="0.25">
      <c r="C30" s="152" t="str">
        <f>IF(B30="","",VLOOKUP(B30,Intermédiaire!$B:$C,2,FALSE))</f>
        <v/>
      </c>
      <c r="E30" s="152" t="str">
        <f>IF(B30="","",VLOOKUP(B30,Intermédiaire!$D:$E,2,FALSE))</f>
        <v/>
      </c>
      <c r="G30" s="152" t="str">
        <f>IF(B30="","",VLOOKUP(B30,Intermédiaire!$F:$G,2,FALSE))</f>
        <v/>
      </c>
      <c r="I30" s="152" t="str">
        <f>IF(B30="","",VLOOKUP(B30,Intermédiaire!$H:$I,2,FALSE))</f>
        <v/>
      </c>
    </row>
    <row r="31" spans="2:9" ht="26.1" customHeight="1" x14ac:dyDescent="0.3">
      <c r="C31" s="150" t="str">
        <f>IF(B31="","",VLOOKUP(B31,Intermédiaire!$B:$C,2,FALSE))</f>
        <v/>
      </c>
      <c r="E31" s="150" t="str">
        <f>IF(B31="","",VLOOKUP(B31,Intermédiaire!$D:$E,2,FALSE))</f>
        <v/>
      </c>
      <c r="G31" s="150" t="str">
        <f>IF(B31="","",VLOOKUP(B31,Intermédiaire!$F:$G,2,FALSE))</f>
        <v/>
      </c>
      <c r="I31" s="150" t="str">
        <f>IF(B31="","",VLOOKUP(B31,Intermédiaire!$H:$I,2,FALSE))</f>
        <v/>
      </c>
    </row>
    <row r="32" spans="2:9" ht="26.1" customHeight="1" x14ac:dyDescent="0.25">
      <c r="C32" s="152" t="str">
        <f>IF(B32="","",VLOOKUP(B32,Intermédiaire!$B:$C,2,FALSE))</f>
        <v/>
      </c>
      <c r="E32" s="152" t="str">
        <f>IF(B32="","",VLOOKUP(B32,Intermédiaire!$D:$E,2,FALSE))</f>
        <v/>
      </c>
      <c r="G32" s="152" t="str">
        <f>IF(B32="","",VLOOKUP(B32,Intermédiaire!$F:$G,2,FALSE))</f>
        <v/>
      </c>
      <c r="I32" s="152"/>
    </row>
    <row r="33" spans="3:9" ht="26.1" customHeight="1" x14ac:dyDescent="0.3">
      <c r="C33" s="150" t="str">
        <f>IF(B33="","",VLOOKUP(B33,Intermédiaire!$B:$C,2,FALSE))</f>
        <v/>
      </c>
      <c r="E33" s="150"/>
      <c r="G33" s="150" t="str">
        <f>IF(B33="","",VLOOKUP(B33,Intermédiaire!$F:$G,2,FALSE))</f>
        <v/>
      </c>
      <c r="I33" s="150"/>
    </row>
    <row r="34" spans="3:9" ht="26.1" customHeight="1" x14ac:dyDescent="0.25">
      <c r="C34" s="152" t="str">
        <f>IF(B34="","",VLOOKUP(B34,Intermédiaire!$B:$C,2,FALSE))</f>
        <v/>
      </c>
      <c r="E34" s="152"/>
      <c r="G34" s="152" t="str">
        <f>IF(B34="","",VLOOKUP(B34,Intermédiaire!$F:$G,2,FALSE))</f>
        <v/>
      </c>
      <c r="I34" s="152"/>
    </row>
    <row r="35" spans="3:9" ht="26.1" customHeight="1" x14ac:dyDescent="0.3">
      <c r="C35" s="150" t="str">
        <f>IF(B35="","",VLOOKUP(B35,Intermédiaire!$B:$C,2,FALSE))</f>
        <v/>
      </c>
      <c r="E35" s="150"/>
      <c r="G35" s="150" t="str">
        <f>IF(B35="","",VLOOKUP(B35,Intermédiaire!$F:$G,2,FALSE))</f>
        <v/>
      </c>
      <c r="I35" s="150"/>
    </row>
    <row r="36" spans="3:9" ht="26.1" customHeight="1" x14ac:dyDescent="0.25">
      <c r="C36" s="152" t="str">
        <f>IF(B36="","",VLOOKUP(B36,Intermédiaire!$B:$C,2,FALSE))</f>
        <v/>
      </c>
      <c r="E36" s="152"/>
      <c r="G36" s="152"/>
      <c r="I36" s="152"/>
    </row>
    <row r="37" spans="3:9" ht="26.1" customHeight="1" thickBot="1" x14ac:dyDescent="0.35">
      <c r="C37" s="155" t="str">
        <f>IF(B37="","",VLOOKUP(B37,Intermédiaire!$B:$C,2,FALSE))</f>
        <v/>
      </c>
      <c r="E37" s="155"/>
      <c r="G37" s="155"/>
      <c r="I37" s="155"/>
    </row>
  </sheetData>
  <pageMargins left="0.23622047244094488" right="0.23622047244094488" top="0.74803149606299213" bottom="0.74803149606299213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Suivi caisse</vt:lpstr>
      <vt:lpstr>Tireurs</vt:lpstr>
      <vt:lpstr>Données compet</vt:lpstr>
      <vt:lpstr>GENERAL</vt:lpstr>
      <vt:lpstr>Intermédiaire</vt:lpstr>
      <vt:lpstr>CLASSEMENT</vt:lpstr>
      <vt:lpstr>CLASSEMENT!Zone_d_impression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OFFLAVILLE</dc:creator>
  <cp:lastModifiedBy>Jean-Gabriel</cp:lastModifiedBy>
  <cp:lastPrinted>2023-10-29T05:47:29Z</cp:lastPrinted>
  <dcterms:created xsi:type="dcterms:W3CDTF">2015-06-05T18:19:34Z</dcterms:created>
  <dcterms:modified xsi:type="dcterms:W3CDTF">2023-10-29T05:48:05Z</dcterms:modified>
</cp:coreProperties>
</file>