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Gabriel\divers\Desktop\"/>
    </mc:Choice>
  </mc:AlternateContent>
  <bookViews>
    <workbookView xWindow="-120" yWindow="-120" windowWidth="29040" windowHeight="15840" tabRatio="599" activeTab="4"/>
  </bookViews>
  <sheets>
    <sheet name="Tireurs" sheetId="2" r:id="rId1"/>
    <sheet name="Données compet" sheetId="1" r:id="rId2"/>
    <sheet name="GENERAL" sheetId="3" r:id="rId3"/>
    <sheet name="Intermédiaire" sheetId="8" r:id="rId4"/>
    <sheet name="CLASSEMENT" sheetId="4" r:id="rId5"/>
  </sheets>
  <definedNames>
    <definedName name="_xlnm.Print_Area" localSheetId="4">CLASSEMENT!$I$1:$I$35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A17" i="1" s="1"/>
  <c r="B18" i="1"/>
  <c r="A18" i="1" s="1"/>
  <c r="B19" i="1"/>
  <c r="A19" i="1" s="1"/>
  <c r="B20" i="1"/>
  <c r="A4" i="1"/>
  <c r="A5" i="1"/>
  <c r="A6" i="1"/>
  <c r="A16" i="1"/>
  <c r="A20" i="1"/>
  <c r="A21" i="1"/>
  <c r="C20" i="1"/>
  <c r="C21" i="1"/>
  <c r="C22" i="1"/>
  <c r="C23" i="1"/>
  <c r="C24" i="1"/>
  <c r="C25" i="1"/>
  <c r="C26" i="1"/>
  <c r="A7" i="1" l="1"/>
  <c r="A8" i="1" s="1"/>
  <c r="A9" i="1" s="1"/>
  <c r="A10" i="1" s="1"/>
  <c r="A11" i="1" s="1"/>
  <c r="A12" i="1" s="1"/>
  <c r="A13" i="1" s="1"/>
  <c r="A14" i="1"/>
  <c r="A15" i="1" s="1"/>
  <c r="H18" i="8"/>
  <c r="AJ18" i="3"/>
  <c r="AL18" i="3"/>
  <c r="AS3" i="1"/>
  <c r="AT3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B3" i="1" l="1"/>
  <c r="A3" i="1" s="1"/>
  <c r="B4" i="4" l="1"/>
  <c r="B15" i="4"/>
  <c r="A14" i="3"/>
  <c r="A14" i="8" s="1"/>
  <c r="B13" i="4"/>
  <c r="A12" i="3"/>
  <c r="A12" i="8" s="1"/>
  <c r="A10" i="3"/>
  <c r="A10" i="8" s="1"/>
  <c r="B11" i="4"/>
  <c r="A13" i="3"/>
  <c r="A13" i="8" s="1"/>
  <c r="B14" i="4"/>
  <c r="C3" i="1"/>
  <c r="B10" i="4" l="1"/>
  <c r="A9" i="3"/>
  <c r="A9" i="8" s="1"/>
  <c r="A6" i="3"/>
  <c r="A6" i="8" s="1"/>
  <c r="B7" i="4"/>
  <c r="B6" i="4"/>
  <c r="B5" i="4"/>
  <c r="AE3" i="1"/>
  <c r="A18" i="3" l="1"/>
  <c r="A18" i="8" s="1"/>
  <c r="B19" i="4"/>
  <c r="A7" i="3"/>
  <c r="A7" i="8" s="1"/>
  <c r="B8" i="4"/>
  <c r="B35" i="1"/>
  <c r="A35" i="1" s="1"/>
  <c r="B21" i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C18" i="8" l="1"/>
  <c r="G18" i="8"/>
  <c r="I18" i="8"/>
  <c r="E18" i="8"/>
  <c r="B27" i="4"/>
  <c r="A26" i="3"/>
  <c r="A26" i="8" s="1"/>
  <c r="A32" i="3"/>
  <c r="AO32" i="3" s="1"/>
  <c r="B33" i="4"/>
  <c r="C33" i="4" s="1"/>
  <c r="B25" i="4"/>
  <c r="A24" i="3"/>
  <c r="A24" i="8" s="1"/>
  <c r="A31" i="3"/>
  <c r="A31" i="8" s="1"/>
  <c r="B32" i="4"/>
  <c r="C32" i="4" s="1"/>
  <c r="A23" i="3"/>
  <c r="A23" i="8" s="1"/>
  <c r="B24" i="4"/>
  <c r="A34" i="3"/>
  <c r="AO34" i="3" s="1"/>
  <c r="B35" i="4"/>
  <c r="C35" i="4" s="1"/>
  <c r="A22" i="3"/>
  <c r="A22" i="8" s="1"/>
  <c r="B23" i="4"/>
  <c r="A29" i="3"/>
  <c r="A29" i="8" s="1"/>
  <c r="B30" i="4"/>
  <c r="C30" i="4" s="1"/>
  <c r="B22" i="4"/>
  <c r="A21" i="3"/>
  <c r="A21" i="8" s="1"/>
  <c r="A30" i="3"/>
  <c r="A30" i="8" s="1"/>
  <c r="B31" i="4"/>
  <c r="C31" i="4" s="1"/>
  <c r="B29" i="4"/>
  <c r="A28" i="3"/>
  <c r="A28" i="8" s="1"/>
  <c r="B21" i="4"/>
  <c r="A20" i="3"/>
  <c r="A20" i="8" s="1"/>
  <c r="A8" i="3"/>
  <c r="A8" i="8" s="1"/>
  <c r="B9" i="4"/>
  <c r="AO18" i="3"/>
  <c r="B28" i="4"/>
  <c r="A27" i="3"/>
  <c r="A27" i="8" s="1"/>
  <c r="B20" i="4"/>
  <c r="A19" i="3"/>
  <c r="A19" i="8" s="1"/>
  <c r="B34" i="4"/>
  <c r="C34" i="4" s="1"/>
  <c r="A33" i="3"/>
  <c r="AO33" i="3" s="1"/>
  <c r="A25" i="3"/>
  <c r="A25" i="8" s="1"/>
  <c r="B26" i="4"/>
  <c r="Q17" i="1"/>
  <c r="R17" i="1"/>
  <c r="AE17" i="1"/>
  <c r="AF17" i="1"/>
  <c r="AS17" i="1"/>
  <c r="AT17" i="1"/>
  <c r="Q18" i="1"/>
  <c r="R18" i="1"/>
  <c r="AE18" i="1"/>
  <c r="AF18" i="1"/>
  <c r="AS18" i="1"/>
  <c r="AT18" i="1"/>
  <c r="Q19" i="1"/>
  <c r="R19" i="1"/>
  <c r="AE19" i="1"/>
  <c r="AF19" i="1"/>
  <c r="AS19" i="1"/>
  <c r="AT19" i="1"/>
  <c r="Q20" i="1"/>
  <c r="R20" i="1"/>
  <c r="AE20" i="1"/>
  <c r="AF20" i="1"/>
  <c r="AS20" i="1"/>
  <c r="AT20" i="1"/>
  <c r="Q21" i="1"/>
  <c r="R21" i="1"/>
  <c r="AE21" i="1"/>
  <c r="AF21" i="1"/>
  <c r="AS21" i="1"/>
  <c r="AT21" i="1"/>
  <c r="Q22" i="1"/>
  <c r="R22" i="1"/>
  <c r="AE22" i="1"/>
  <c r="AF22" i="1"/>
  <c r="AS22" i="1"/>
  <c r="AT22" i="1"/>
  <c r="Q23" i="1"/>
  <c r="R23" i="1"/>
  <c r="AE23" i="1"/>
  <c r="AF23" i="1"/>
  <c r="AS23" i="1"/>
  <c r="AT23" i="1"/>
  <c r="C30" i="8" l="1"/>
  <c r="G30" i="8"/>
  <c r="E30" i="8"/>
  <c r="I30" i="8"/>
  <c r="E31" i="8"/>
  <c r="C31" i="8"/>
  <c r="I31" i="8"/>
  <c r="G31" i="8"/>
  <c r="C21" i="8"/>
  <c r="G21" i="8"/>
  <c r="I21" i="8"/>
  <c r="E21" i="8"/>
  <c r="E24" i="8"/>
  <c r="C24" i="8"/>
  <c r="I24" i="8"/>
  <c r="G24" i="8"/>
  <c r="C26" i="8"/>
  <c r="I26" i="8"/>
  <c r="E26" i="8"/>
  <c r="G26" i="8"/>
  <c r="C25" i="8"/>
  <c r="I25" i="8"/>
  <c r="G25" i="8"/>
  <c r="E25" i="8"/>
  <c r="C27" i="8"/>
  <c r="E27" i="8"/>
  <c r="I27" i="8"/>
  <c r="G27" i="8"/>
  <c r="C28" i="8"/>
  <c r="E28" i="8"/>
  <c r="I28" i="8"/>
  <c r="G28" i="8"/>
  <c r="C29" i="8"/>
  <c r="G29" i="8"/>
  <c r="E29" i="8"/>
  <c r="I29" i="8"/>
  <c r="C19" i="8"/>
  <c r="G19" i="8"/>
  <c r="I19" i="8"/>
  <c r="E19" i="8"/>
  <c r="C20" i="8"/>
  <c r="G20" i="8"/>
  <c r="I20" i="8"/>
  <c r="E20" i="8"/>
  <c r="E22" i="8"/>
  <c r="I22" i="8"/>
  <c r="G22" i="8"/>
  <c r="C22" i="8"/>
  <c r="E23" i="8"/>
  <c r="C23" i="8"/>
  <c r="G23" i="8"/>
  <c r="I23" i="8"/>
  <c r="AO30" i="3"/>
  <c r="B12" i="4"/>
  <c r="A11" i="3"/>
  <c r="A11" i="8" s="1"/>
  <c r="AO25" i="3"/>
  <c r="AO20" i="3"/>
  <c r="AO21" i="3"/>
  <c r="AO24" i="3"/>
  <c r="AO19" i="3"/>
  <c r="AO27" i="3"/>
  <c r="AO23" i="3"/>
  <c r="AO28" i="3"/>
  <c r="AO29" i="3"/>
  <c r="AO31" i="3"/>
  <c r="AO26" i="3"/>
  <c r="AO22" i="3"/>
  <c r="I30" i="4"/>
  <c r="I31" i="4"/>
  <c r="G30" i="4"/>
  <c r="G31" i="4"/>
  <c r="G32" i="4"/>
  <c r="G33" i="4"/>
  <c r="G34" i="4"/>
  <c r="G35" i="4"/>
  <c r="E30" i="4"/>
  <c r="E31" i="4"/>
  <c r="E32" i="4"/>
  <c r="B3" i="4"/>
  <c r="A15" i="3" l="1"/>
  <c r="A15" i="8" s="1"/>
  <c r="B16" i="4"/>
  <c r="I2" i="4"/>
  <c r="G2" i="4"/>
  <c r="E2" i="4"/>
  <c r="C2" i="4"/>
  <c r="C15" i="8" l="1"/>
  <c r="G15" i="8"/>
  <c r="E15" i="8"/>
  <c r="I15" i="8"/>
  <c r="AO15" i="3"/>
  <c r="A16" i="3"/>
  <c r="A16" i="8" s="1"/>
  <c r="B17" i="4"/>
  <c r="R14" i="1"/>
  <c r="R15" i="1"/>
  <c r="R16" i="1"/>
  <c r="R24" i="1"/>
  <c r="R25" i="1"/>
  <c r="R26" i="1"/>
  <c r="R27" i="1"/>
  <c r="R28" i="1"/>
  <c r="R29" i="1"/>
  <c r="R30" i="1"/>
  <c r="R31" i="1"/>
  <c r="R32" i="1"/>
  <c r="R33" i="1"/>
  <c r="R34" i="1"/>
  <c r="R35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16" i="1"/>
  <c r="AS16" i="1"/>
  <c r="AT15" i="1"/>
  <c r="AS15" i="1"/>
  <c r="AT14" i="1"/>
  <c r="AS14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F3" i="1"/>
  <c r="Q14" i="1"/>
  <c r="Q15" i="1"/>
  <c r="Q16" i="1"/>
  <c r="Q24" i="1"/>
  <c r="Q25" i="1"/>
  <c r="Q26" i="1"/>
  <c r="Q27" i="1"/>
  <c r="Q28" i="1"/>
  <c r="Q29" i="1"/>
  <c r="Q30" i="1"/>
  <c r="Q31" i="1"/>
  <c r="Q32" i="1"/>
  <c r="Q33" i="1"/>
  <c r="Q34" i="1"/>
  <c r="Q35" i="1"/>
  <c r="E16" i="8" l="1"/>
  <c r="C16" i="8"/>
  <c r="I16" i="8"/>
  <c r="G16" i="8"/>
  <c r="B18" i="4"/>
  <c r="A17" i="3"/>
  <c r="A17" i="8" s="1"/>
  <c r="AO16" i="3"/>
  <c r="C27" i="1"/>
  <c r="C28" i="1"/>
  <c r="C29" i="1"/>
  <c r="C30" i="1"/>
  <c r="C31" i="1"/>
  <c r="C32" i="1"/>
  <c r="C33" i="1"/>
  <c r="C34" i="1"/>
  <c r="C35" i="1"/>
  <c r="A2" i="3"/>
  <c r="C17" i="8" l="1"/>
  <c r="E17" i="8"/>
  <c r="I17" i="8"/>
  <c r="G17" i="8"/>
  <c r="AO17" i="3"/>
  <c r="H2" i="3"/>
  <c r="D2" i="3"/>
  <c r="N2" i="3"/>
  <c r="A2" i="8"/>
  <c r="Y2" i="3"/>
  <c r="E2" i="3"/>
  <c r="AA2" i="3"/>
  <c r="P2" i="3"/>
  <c r="Z2" i="3"/>
  <c r="O2" i="3"/>
  <c r="X2" i="3"/>
  <c r="F2" i="3"/>
  <c r="G2" i="3"/>
  <c r="R2" i="3"/>
  <c r="AB2" i="3"/>
  <c r="Q2" i="3"/>
  <c r="B2" i="3"/>
  <c r="C2" i="3"/>
  <c r="AH2" i="3" l="1"/>
  <c r="AK2" i="3"/>
  <c r="AL2" i="3" s="1"/>
  <c r="AI2" i="3"/>
  <c r="AJ2" i="3" s="1"/>
  <c r="I2" i="3"/>
  <c r="S2" i="3"/>
  <c r="AC2" i="3"/>
  <c r="AN2" i="3"/>
  <c r="AM2" i="3"/>
  <c r="A3" i="3"/>
  <c r="A3" i="8" s="1"/>
  <c r="A4" i="3"/>
  <c r="A4" i="8" s="1"/>
  <c r="A5" i="3"/>
  <c r="A5" i="8" s="1"/>
  <c r="AO2" i="3" l="1"/>
  <c r="H5" i="3"/>
  <c r="D5" i="3"/>
  <c r="D4" i="3"/>
  <c r="H4" i="3"/>
  <c r="H3" i="3"/>
  <c r="D3" i="3"/>
  <c r="AT2" i="3"/>
  <c r="Y5" i="3"/>
  <c r="E5" i="3"/>
  <c r="E4" i="3"/>
  <c r="Y4" i="3"/>
  <c r="E3" i="3"/>
  <c r="Y3" i="3"/>
  <c r="AA5" i="3"/>
  <c r="O5" i="3"/>
  <c r="Z5" i="3"/>
  <c r="AB5" i="3"/>
  <c r="P5" i="3"/>
  <c r="Q5" i="3"/>
  <c r="R5" i="3"/>
  <c r="X5" i="3"/>
  <c r="F5" i="3"/>
  <c r="G5" i="3"/>
  <c r="N5" i="3"/>
  <c r="N4" i="3"/>
  <c r="X4" i="3"/>
  <c r="O4" i="3"/>
  <c r="Z4" i="3"/>
  <c r="P4" i="3"/>
  <c r="AA4" i="3"/>
  <c r="Q4" i="3"/>
  <c r="AB4" i="3"/>
  <c r="R4" i="3"/>
  <c r="F4" i="3"/>
  <c r="G4" i="3"/>
  <c r="C3" i="3"/>
  <c r="AA3" i="3"/>
  <c r="AB3" i="3"/>
  <c r="N3" i="3"/>
  <c r="Z3" i="3"/>
  <c r="O3" i="3"/>
  <c r="F3" i="3"/>
  <c r="P3" i="3"/>
  <c r="G3" i="3"/>
  <c r="X3" i="3"/>
  <c r="Q3" i="3"/>
  <c r="R3" i="3"/>
  <c r="C5" i="3"/>
  <c r="B5" i="3"/>
  <c r="B4" i="3"/>
  <c r="C4" i="3"/>
  <c r="B3" i="3"/>
  <c r="AH5" i="3" l="1"/>
  <c r="AH4" i="3"/>
  <c r="AH3" i="3"/>
  <c r="I4" i="3"/>
  <c r="I5" i="3"/>
  <c r="I3" i="3"/>
  <c r="AI4" i="3"/>
  <c r="AJ4" i="3" s="1"/>
  <c r="AI3" i="3"/>
  <c r="AJ3" i="3" s="1"/>
  <c r="AI5" i="3"/>
  <c r="AJ5" i="3" s="1"/>
  <c r="AC3" i="3"/>
  <c r="S3" i="3"/>
  <c r="AC4" i="3"/>
  <c r="S5" i="3"/>
  <c r="S4" i="3"/>
  <c r="AC5" i="3"/>
  <c r="AK5" i="3"/>
  <c r="AL5" i="3" s="1"/>
  <c r="AM4" i="3"/>
  <c r="AM5" i="3"/>
  <c r="AK3" i="3"/>
  <c r="AL3" i="3" s="1"/>
  <c r="AN3" i="3"/>
  <c r="AN5" i="3"/>
  <c r="AM3" i="3"/>
  <c r="AN4" i="3"/>
  <c r="AK4" i="3"/>
  <c r="AL4" i="3" s="1"/>
  <c r="AO5" i="3" l="1"/>
  <c r="AO4" i="3"/>
  <c r="AO3" i="3"/>
  <c r="H6" i="3"/>
  <c r="D6" i="3"/>
  <c r="AT3" i="3"/>
  <c r="AT4" i="3"/>
  <c r="AT5" i="3"/>
  <c r="Y6" i="3"/>
  <c r="E6" i="3"/>
  <c r="Q6" i="3"/>
  <c r="G6" i="3"/>
  <c r="R6" i="3"/>
  <c r="X6" i="3"/>
  <c r="Z6" i="3"/>
  <c r="AA6" i="3"/>
  <c r="AB6" i="3"/>
  <c r="N6" i="3"/>
  <c r="O6" i="3"/>
  <c r="P6" i="3"/>
  <c r="F6" i="3"/>
  <c r="C6" i="3"/>
  <c r="B6" i="3"/>
  <c r="H7" i="3" l="1"/>
  <c r="D7" i="3"/>
  <c r="AH6" i="3"/>
  <c r="AN6" i="3"/>
  <c r="I6" i="3"/>
  <c r="Y7" i="3"/>
  <c r="E7" i="3"/>
  <c r="AI6" i="3"/>
  <c r="AJ6" i="3" s="1"/>
  <c r="S6" i="3"/>
  <c r="AC6" i="3"/>
  <c r="AA7" i="3"/>
  <c r="F7" i="3"/>
  <c r="Z7" i="3"/>
  <c r="AB7" i="3"/>
  <c r="G7" i="3"/>
  <c r="N7" i="3"/>
  <c r="O7" i="3"/>
  <c r="P7" i="3"/>
  <c r="X7" i="3"/>
  <c r="Q7" i="3"/>
  <c r="R7" i="3"/>
  <c r="AK6" i="3"/>
  <c r="AL6" i="3" s="1"/>
  <c r="AM6" i="3"/>
  <c r="C7" i="3"/>
  <c r="B7" i="3"/>
  <c r="AO6" i="3" l="1"/>
  <c r="D8" i="3"/>
  <c r="H8" i="3"/>
  <c r="AN7" i="3"/>
  <c r="AT6" i="3"/>
  <c r="AH7" i="3"/>
  <c r="I7" i="3"/>
  <c r="E8" i="3"/>
  <c r="Y8" i="3"/>
  <c r="AI7" i="3"/>
  <c r="AJ7" i="3" s="1"/>
  <c r="X8" i="3"/>
  <c r="AC7" i="3"/>
  <c r="S7" i="3"/>
  <c r="AM7" i="3"/>
  <c r="AK7" i="3"/>
  <c r="AL7" i="3" s="1"/>
  <c r="N8" i="3"/>
  <c r="F8" i="3"/>
  <c r="O8" i="3"/>
  <c r="G8" i="3"/>
  <c r="Z8" i="3"/>
  <c r="P8" i="3"/>
  <c r="AA8" i="3"/>
  <c r="Q8" i="3"/>
  <c r="AB8" i="3"/>
  <c r="R8" i="3"/>
  <c r="B8" i="3"/>
  <c r="C8" i="3"/>
  <c r="AO7" i="3" l="1"/>
  <c r="H9" i="3"/>
  <c r="D9" i="3"/>
  <c r="AN8" i="3"/>
  <c r="AT7" i="3"/>
  <c r="AH8" i="3"/>
  <c r="I8" i="3"/>
  <c r="E9" i="3"/>
  <c r="AI8" i="3"/>
  <c r="AJ8" i="3" s="1"/>
  <c r="X9" i="3"/>
  <c r="AC8" i="3"/>
  <c r="S8" i="3"/>
  <c r="AM8" i="3"/>
  <c r="AK8" i="3"/>
  <c r="AL8" i="3" s="1"/>
  <c r="AA9" i="3"/>
  <c r="O9" i="3"/>
  <c r="AB9" i="3"/>
  <c r="P9" i="3"/>
  <c r="Q9" i="3"/>
  <c r="F9" i="3"/>
  <c r="R9" i="3"/>
  <c r="G9" i="3"/>
  <c r="Z9" i="3"/>
  <c r="Y9" i="3"/>
  <c r="N9" i="3"/>
  <c r="B9" i="3"/>
  <c r="C9" i="3"/>
  <c r="AH9" i="3" l="1"/>
  <c r="AO8" i="3"/>
  <c r="AN9" i="3"/>
  <c r="H10" i="3"/>
  <c r="D10" i="3"/>
  <c r="AT8" i="3"/>
  <c r="I9" i="3"/>
  <c r="E10" i="3"/>
  <c r="AI9" i="3"/>
  <c r="AJ9" i="3" s="1"/>
  <c r="AC9" i="3"/>
  <c r="S9" i="3"/>
  <c r="AM9" i="3"/>
  <c r="Q10" i="3"/>
  <c r="R10" i="3"/>
  <c r="X10" i="3"/>
  <c r="Y10" i="3"/>
  <c r="Z10" i="3"/>
  <c r="F10" i="3"/>
  <c r="AA10" i="3"/>
  <c r="G10" i="3"/>
  <c r="AB10" i="3"/>
  <c r="N10" i="3"/>
  <c r="O10" i="3"/>
  <c r="P10" i="3"/>
  <c r="AK9" i="3"/>
  <c r="AL9" i="3" s="1"/>
  <c r="C10" i="3"/>
  <c r="B10" i="3"/>
  <c r="AO9" i="3" l="1"/>
  <c r="H11" i="3"/>
  <c r="D11" i="3"/>
  <c r="AN10" i="3"/>
  <c r="AT9" i="3"/>
  <c r="AH10" i="3"/>
  <c r="E11" i="3"/>
  <c r="AI10" i="3"/>
  <c r="AJ10" i="3" s="1"/>
  <c r="I10" i="3"/>
  <c r="S10" i="3"/>
  <c r="AC10" i="3"/>
  <c r="Y11" i="3"/>
  <c r="AA11" i="3"/>
  <c r="Z11" i="3"/>
  <c r="AB11" i="3"/>
  <c r="N11" i="3"/>
  <c r="O11" i="3"/>
  <c r="F11" i="3"/>
  <c r="P11" i="3"/>
  <c r="G11" i="3"/>
  <c r="X11" i="3"/>
  <c r="Q11" i="3"/>
  <c r="R11" i="3"/>
  <c r="AM10" i="3"/>
  <c r="AK10" i="3"/>
  <c r="AL10" i="3" s="1"/>
  <c r="B11" i="3"/>
  <c r="C11" i="3"/>
  <c r="AO10" i="3" l="1"/>
  <c r="AN11" i="3"/>
  <c r="D12" i="3"/>
  <c r="H12" i="3"/>
  <c r="H14" i="3"/>
  <c r="D14" i="3"/>
  <c r="AT10" i="3"/>
  <c r="AH11" i="3"/>
  <c r="E14" i="3"/>
  <c r="E12" i="3"/>
  <c r="AI11" i="3"/>
  <c r="AJ11" i="3" s="1"/>
  <c r="F14" i="3"/>
  <c r="AA14" i="3"/>
  <c r="P14" i="3"/>
  <c r="R14" i="3"/>
  <c r="N14" i="3"/>
  <c r="Z14" i="3"/>
  <c r="G14" i="3"/>
  <c r="X14" i="3"/>
  <c r="Y14" i="3"/>
  <c r="B14" i="3"/>
  <c r="AB14" i="3"/>
  <c r="O14" i="3"/>
  <c r="Q14" i="3"/>
  <c r="C14" i="3"/>
  <c r="S11" i="3"/>
  <c r="AC11" i="3"/>
  <c r="I11" i="3"/>
  <c r="AK11" i="3"/>
  <c r="AL11" i="3" s="1"/>
  <c r="AM11" i="3"/>
  <c r="Y12" i="3"/>
  <c r="N12" i="3"/>
  <c r="X12" i="3"/>
  <c r="O12" i="3"/>
  <c r="Z12" i="3"/>
  <c r="P12" i="3"/>
  <c r="AA12" i="3"/>
  <c r="Q12" i="3"/>
  <c r="AB12" i="3"/>
  <c r="R12" i="3"/>
  <c r="F12" i="3"/>
  <c r="G12" i="3"/>
  <c r="C12" i="3"/>
  <c r="B12" i="3"/>
  <c r="AO11" i="3" l="1"/>
  <c r="H13" i="3"/>
  <c r="D13" i="3"/>
  <c r="H15" i="3"/>
  <c r="D15" i="3"/>
  <c r="AT11" i="3"/>
  <c r="AN12" i="3"/>
  <c r="AH14" i="3"/>
  <c r="AN14" i="3"/>
  <c r="AH12" i="3"/>
  <c r="E15" i="3"/>
  <c r="E13" i="3"/>
  <c r="AI12" i="3"/>
  <c r="AJ12" i="3" s="1"/>
  <c r="AI14" i="3"/>
  <c r="AJ14" i="3" s="1"/>
  <c r="S14" i="3"/>
  <c r="AC14" i="3"/>
  <c r="AM14" i="3"/>
  <c r="O15" i="3"/>
  <c r="Z15" i="3"/>
  <c r="X15" i="3"/>
  <c r="R15" i="3"/>
  <c r="Y15" i="3"/>
  <c r="G15" i="3"/>
  <c r="F15" i="3"/>
  <c r="N15" i="3"/>
  <c r="P15" i="3"/>
  <c r="B15" i="3"/>
  <c r="AB15" i="3"/>
  <c r="Q15" i="3"/>
  <c r="AA15" i="3"/>
  <c r="C15" i="3"/>
  <c r="I14" i="3"/>
  <c r="AK14" i="3"/>
  <c r="AL14" i="3" s="1"/>
  <c r="AC12" i="3"/>
  <c r="I12" i="3"/>
  <c r="S12" i="3"/>
  <c r="AK12" i="3"/>
  <c r="AL12" i="3" s="1"/>
  <c r="AM12" i="3"/>
  <c r="AA13" i="3"/>
  <c r="O13" i="3"/>
  <c r="AB13" i="3"/>
  <c r="P13" i="3"/>
  <c r="Y13" i="3"/>
  <c r="Q13" i="3"/>
  <c r="R13" i="3"/>
  <c r="Z13" i="3"/>
  <c r="X13" i="3"/>
  <c r="F13" i="3"/>
  <c r="N13" i="3"/>
  <c r="G13" i="3"/>
  <c r="C13" i="3"/>
  <c r="B13" i="3"/>
  <c r="AO14" i="3" l="1"/>
  <c r="AO12" i="3"/>
  <c r="AN13" i="3"/>
  <c r="D16" i="3"/>
  <c r="H16" i="3"/>
  <c r="AH13" i="3"/>
  <c r="AT12" i="3"/>
  <c r="AN15" i="3"/>
  <c r="AT14" i="3"/>
  <c r="E16" i="3"/>
  <c r="AH15" i="3"/>
  <c r="AI13" i="3"/>
  <c r="AJ13" i="3" s="1"/>
  <c r="AI15" i="3"/>
  <c r="AJ15" i="3" s="1"/>
  <c r="S15" i="3"/>
  <c r="AM15" i="3"/>
  <c r="AK15" i="3"/>
  <c r="AL15" i="3" s="1"/>
  <c r="AC15" i="3"/>
  <c r="G16" i="3"/>
  <c r="O16" i="3"/>
  <c r="Y16" i="3"/>
  <c r="R16" i="3"/>
  <c r="AB16" i="3"/>
  <c r="X16" i="3"/>
  <c r="AA16" i="3"/>
  <c r="B16" i="3"/>
  <c r="Z16" i="3"/>
  <c r="F16" i="3"/>
  <c r="Q16" i="3"/>
  <c r="N16" i="3"/>
  <c r="P16" i="3"/>
  <c r="C16" i="3"/>
  <c r="I15" i="3"/>
  <c r="AC13" i="3"/>
  <c r="S13" i="3"/>
  <c r="I13" i="3"/>
  <c r="AM13" i="3"/>
  <c r="AK13" i="3"/>
  <c r="AL13" i="3" s="1"/>
  <c r="AO13" i="3" l="1"/>
  <c r="H17" i="3"/>
  <c r="D17" i="3"/>
  <c r="AT13" i="3"/>
  <c r="E17" i="3"/>
  <c r="AH16" i="3"/>
  <c r="AI16" i="3"/>
  <c r="AJ16" i="3" s="1"/>
  <c r="S16" i="3"/>
  <c r="AK16" i="3"/>
  <c r="AL16" i="3" s="1"/>
  <c r="AC16" i="3"/>
  <c r="AM16" i="3"/>
  <c r="AA17" i="3"/>
  <c r="G17" i="3"/>
  <c r="F17" i="3"/>
  <c r="R17" i="3"/>
  <c r="X17" i="3"/>
  <c r="N17" i="3"/>
  <c r="Q17" i="3"/>
  <c r="Z17" i="3"/>
  <c r="AB17" i="3"/>
  <c r="P17" i="3"/>
  <c r="Y17" i="3"/>
  <c r="B17" i="3"/>
  <c r="O17" i="3"/>
  <c r="C17" i="3"/>
  <c r="AN16" i="3"/>
  <c r="I16" i="3"/>
  <c r="H18" i="3" l="1"/>
  <c r="D18" i="3"/>
  <c r="E18" i="3"/>
  <c r="AH17" i="3"/>
  <c r="AI17" i="3"/>
  <c r="AJ17" i="3" s="1"/>
  <c r="AC17" i="3"/>
  <c r="S17" i="3"/>
  <c r="AK17" i="3"/>
  <c r="AL17" i="3" s="1"/>
  <c r="I17" i="3"/>
  <c r="AN17" i="3"/>
  <c r="AM17" i="3"/>
  <c r="F18" i="3"/>
  <c r="Z18" i="3"/>
  <c r="G18" i="3"/>
  <c r="Q18" i="3"/>
  <c r="X18" i="3"/>
  <c r="Y18" i="3"/>
  <c r="O18" i="3"/>
  <c r="AB18" i="3"/>
  <c r="R18" i="3"/>
  <c r="AA18" i="3"/>
  <c r="N18" i="3"/>
  <c r="P18" i="3"/>
  <c r="B18" i="3"/>
  <c r="C18" i="3"/>
  <c r="H19" i="3" l="1"/>
  <c r="D19" i="3"/>
  <c r="E19" i="3"/>
  <c r="AH19" i="3"/>
  <c r="AD19" i="3"/>
  <c r="AP19" i="3"/>
  <c r="AP16" i="3"/>
  <c r="S18" i="3"/>
  <c r="AC18" i="3"/>
  <c r="I18" i="3"/>
  <c r="AA19" i="3"/>
  <c r="P19" i="3"/>
  <c r="AB19" i="3"/>
  <c r="G19" i="3"/>
  <c r="O19" i="3"/>
  <c r="Z19" i="3"/>
  <c r="F19" i="3"/>
  <c r="Q19" i="3"/>
  <c r="N19" i="3"/>
  <c r="X19" i="3"/>
  <c r="R19" i="3"/>
  <c r="Y19" i="3"/>
  <c r="B19" i="3"/>
  <c r="C19" i="3"/>
  <c r="D20" i="3" l="1"/>
  <c r="H20" i="3"/>
  <c r="E20" i="3"/>
  <c r="AP20" i="3"/>
  <c r="AH20" i="3"/>
  <c r="AD20" i="3"/>
  <c r="AP15" i="3"/>
  <c r="AR15" i="3" s="1"/>
  <c r="H15" i="8" s="1"/>
  <c r="AP17" i="3"/>
  <c r="AI19" i="3"/>
  <c r="AJ19" i="3" s="1"/>
  <c r="AI20" i="3"/>
  <c r="AJ20" i="3" s="1"/>
  <c r="I19" i="3"/>
  <c r="S19" i="3"/>
  <c r="AC19" i="3"/>
  <c r="AM19" i="3"/>
  <c r="AN19" i="3"/>
  <c r="AK19" i="3"/>
  <c r="AL19" i="3" s="1"/>
  <c r="F20" i="3"/>
  <c r="P20" i="3"/>
  <c r="Y20" i="3"/>
  <c r="G20" i="3"/>
  <c r="N20" i="3"/>
  <c r="O20" i="3"/>
  <c r="Q20" i="3"/>
  <c r="R20" i="3"/>
  <c r="X20" i="3"/>
  <c r="Z20" i="3"/>
  <c r="AA20" i="3"/>
  <c r="AB20" i="3"/>
  <c r="B20" i="3"/>
  <c r="C20" i="3"/>
  <c r="H21" i="3" l="1"/>
  <c r="D21" i="3"/>
  <c r="E21" i="3"/>
  <c r="AP21" i="3"/>
  <c r="AH21" i="3"/>
  <c r="AD21" i="3"/>
  <c r="AI21" i="3"/>
  <c r="AJ21" i="3" s="1"/>
  <c r="S20" i="3"/>
  <c r="I20" i="3"/>
  <c r="AK20" i="3"/>
  <c r="AL20" i="3" s="1"/>
  <c r="AM20" i="3"/>
  <c r="N21" i="3"/>
  <c r="F21" i="3"/>
  <c r="Q21" i="3"/>
  <c r="AB21" i="3"/>
  <c r="X21" i="3"/>
  <c r="P21" i="3"/>
  <c r="AA21" i="3"/>
  <c r="G21" i="3"/>
  <c r="O21" i="3"/>
  <c r="Y21" i="3"/>
  <c r="R21" i="3"/>
  <c r="Z21" i="3"/>
  <c r="B21" i="3"/>
  <c r="C21" i="3"/>
  <c r="AN20" i="3"/>
  <c r="AC20" i="3"/>
  <c r="H22" i="3" l="1"/>
  <c r="D22" i="3"/>
  <c r="E22" i="3"/>
  <c r="AD22" i="3"/>
  <c r="AP22" i="3"/>
  <c r="AH22" i="3"/>
  <c r="AI22" i="3"/>
  <c r="AJ22" i="3" s="1"/>
  <c r="S21" i="3"/>
  <c r="AN21" i="3"/>
  <c r="AC21" i="3"/>
  <c r="AK21" i="3"/>
  <c r="AL21" i="3" s="1"/>
  <c r="I21" i="3"/>
  <c r="F22" i="3"/>
  <c r="AB22" i="3"/>
  <c r="Z22" i="3"/>
  <c r="N22" i="3"/>
  <c r="Y22" i="3"/>
  <c r="R22" i="3"/>
  <c r="X22" i="3"/>
  <c r="G22" i="3"/>
  <c r="AA22" i="3"/>
  <c r="P22" i="3"/>
  <c r="O22" i="3"/>
  <c r="Q22" i="3"/>
  <c r="B22" i="3"/>
  <c r="C22" i="3"/>
  <c r="AM21" i="3"/>
  <c r="H23" i="3" l="1"/>
  <c r="D23" i="3"/>
  <c r="E23" i="3"/>
  <c r="AH23" i="3"/>
  <c r="AD23" i="3"/>
  <c r="AP23" i="3"/>
  <c r="AI23" i="3"/>
  <c r="AJ23" i="3" s="1"/>
  <c r="AK22" i="3"/>
  <c r="AL22" i="3" s="1"/>
  <c r="S22" i="3"/>
  <c r="AC22" i="3"/>
  <c r="AM22" i="3"/>
  <c r="I22" i="3"/>
  <c r="G23" i="3"/>
  <c r="Y23" i="3"/>
  <c r="P23" i="3"/>
  <c r="N23" i="3"/>
  <c r="O23" i="3"/>
  <c r="Q23" i="3"/>
  <c r="R23" i="3"/>
  <c r="X23" i="3"/>
  <c r="F23" i="3"/>
  <c r="Z23" i="3"/>
  <c r="AB23" i="3"/>
  <c r="AA23" i="3"/>
  <c r="B23" i="3"/>
  <c r="C23" i="3"/>
  <c r="AN22" i="3"/>
  <c r="D24" i="3" l="1"/>
  <c r="H24" i="3"/>
  <c r="E24" i="3"/>
  <c r="AP24" i="3"/>
  <c r="AH24" i="3"/>
  <c r="AD24" i="3"/>
  <c r="AI24" i="3"/>
  <c r="AJ24" i="3" s="1"/>
  <c r="AM23" i="3"/>
  <c r="AK23" i="3"/>
  <c r="AL23" i="3" s="1"/>
  <c r="S23" i="3"/>
  <c r="AC23" i="3"/>
  <c r="P24" i="3"/>
  <c r="AA24" i="3"/>
  <c r="R24" i="3"/>
  <c r="O24" i="3"/>
  <c r="Z24" i="3"/>
  <c r="AB24" i="3"/>
  <c r="X24" i="3"/>
  <c r="Q24" i="3"/>
  <c r="Y24" i="3"/>
  <c r="F24" i="3"/>
  <c r="N24" i="3"/>
  <c r="G24" i="3"/>
  <c r="B24" i="3"/>
  <c r="C24" i="3"/>
  <c r="I23" i="3"/>
  <c r="AN23" i="3"/>
  <c r="H25" i="3" l="1"/>
  <c r="D25" i="3"/>
  <c r="E25" i="3"/>
  <c r="AP25" i="3"/>
  <c r="AH25" i="3"/>
  <c r="AD25" i="3"/>
  <c r="AI25" i="3"/>
  <c r="AJ25" i="3" s="1"/>
  <c r="S24" i="3"/>
  <c r="AC24" i="3"/>
  <c r="AM24" i="3"/>
  <c r="I24" i="3"/>
  <c r="B25" i="3"/>
  <c r="AB25" i="3"/>
  <c r="F25" i="3"/>
  <c r="AA25" i="3"/>
  <c r="P25" i="3"/>
  <c r="G25" i="3"/>
  <c r="O25" i="3"/>
  <c r="Z25" i="3"/>
  <c r="X25" i="3"/>
  <c r="N25" i="3"/>
  <c r="R25" i="3"/>
  <c r="Y25" i="3"/>
  <c r="Q25" i="3"/>
  <c r="C25" i="3"/>
  <c r="AK24" i="3"/>
  <c r="AL24" i="3" s="1"/>
  <c r="AN24" i="3"/>
  <c r="H26" i="3" l="1"/>
  <c r="D26" i="3"/>
  <c r="E26" i="3"/>
  <c r="AD26" i="3"/>
  <c r="AP26" i="3"/>
  <c r="AH26" i="3"/>
  <c r="AI26" i="3"/>
  <c r="AJ26" i="3" s="1"/>
  <c r="S25" i="3"/>
  <c r="AC25" i="3"/>
  <c r="I25" i="3"/>
  <c r="AK25" i="3"/>
  <c r="AL25" i="3" s="1"/>
  <c r="AM25" i="3"/>
  <c r="AN25" i="3"/>
  <c r="F26" i="3"/>
  <c r="G26" i="3"/>
  <c r="P26" i="3"/>
  <c r="O26" i="3"/>
  <c r="N26" i="3"/>
  <c r="AB26" i="3"/>
  <c r="Q26" i="3"/>
  <c r="AA26" i="3"/>
  <c r="Y26" i="3"/>
  <c r="R26" i="3"/>
  <c r="X26" i="3"/>
  <c r="Z26" i="3"/>
  <c r="B26" i="3"/>
  <c r="C26" i="3"/>
  <c r="H27" i="3" l="1"/>
  <c r="D27" i="3"/>
  <c r="E27" i="3"/>
  <c r="AH27" i="3"/>
  <c r="AD27" i="3"/>
  <c r="AP27" i="3"/>
  <c r="AI27" i="3"/>
  <c r="AJ27" i="3" s="1"/>
  <c r="S26" i="3"/>
  <c r="AC26" i="3"/>
  <c r="X27" i="3"/>
  <c r="AA27" i="3"/>
  <c r="G27" i="3"/>
  <c r="Q27" i="3"/>
  <c r="F27" i="3"/>
  <c r="AB27" i="3"/>
  <c r="P27" i="3"/>
  <c r="R27" i="3"/>
  <c r="Y27" i="3"/>
  <c r="B27" i="3"/>
  <c r="O27" i="3"/>
  <c r="N27" i="3"/>
  <c r="Z27" i="3"/>
  <c r="C27" i="3"/>
  <c r="AM26" i="3"/>
  <c r="AN26" i="3"/>
  <c r="I26" i="3"/>
  <c r="AK26" i="3"/>
  <c r="AL26" i="3" s="1"/>
  <c r="D28" i="3" l="1"/>
  <c r="H28" i="3"/>
  <c r="E28" i="3"/>
  <c r="AP28" i="3"/>
  <c r="AH28" i="3"/>
  <c r="AD28" i="3"/>
  <c r="AI28" i="3"/>
  <c r="AJ28" i="3" s="1"/>
  <c r="AC27" i="3"/>
  <c r="S27" i="3"/>
  <c r="AK27" i="3"/>
  <c r="AL27" i="3" s="1"/>
  <c r="N28" i="3"/>
  <c r="Y28" i="3"/>
  <c r="R28" i="3"/>
  <c r="F28" i="3"/>
  <c r="X28" i="3"/>
  <c r="P28" i="3"/>
  <c r="Z28" i="3"/>
  <c r="AB28" i="3"/>
  <c r="G28" i="3"/>
  <c r="B28" i="3"/>
  <c r="AA28" i="3"/>
  <c r="Q28" i="3"/>
  <c r="O28" i="3"/>
  <c r="C28" i="3"/>
  <c r="I27" i="3"/>
  <c r="AM27" i="3"/>
  <c r="AN27" i="3"/>
  <c r="H29" i="3" l="1"/>
  <c r="D29" i="3"/>
  <c r="E29" i="3"/>
  <c r="AP29" i="3"/>
  <c r="AH29" i="3"/>
  <c r="AD29" i="3"/>
  <c r="AI29" i="3"/>
  <c r="AJ29" i="3" s="1"/>
  <c r="S28" i="3"/>
  <c r="AC28" i="3"/>
  <c r="AN28" i="3"/>
  <c r="AM28" i="3"/>
  <c r="AK28" i="3"/>
  <c r="AL28" i="3" s="1"/>
  <c r="F29" i="3"/>
  <c r="AA29" i="3"/>
  <c r="R29" i="3"/>
  <c r="P29" i="3"/>
  <c r="Q29" i="3"/>
  <c r="N29" i="3"/>
  <c r="O29" i="3"/>
  <c r="G29" i="3"/>
  <c r="Z29" i="3"/>
  <c r="AB29" i="3"/>
  <c r="Y29" i="3"/>
  <c r="B29" i="3"/>
  <c r="X29" i="3"/>
  <c r="C29" i="3"/>
  <c r="I28" i="3"/>
  <c r="H30" i="3" l="1"/>
  <c r="D30" i="3"/>
  <c r="E30" i="3"/>
  <c r="AD30" i="3"/>
  <c r="AP30" i="3"/>
  <c r="AH30" i="3"/>
  <c r="AI30" i="3"/>
  <c r="AJ30" i="3" s="1"/>
  <c r="AC29" i="3"/>
  <c r="S29" i="3"/>
  <c r="AK29" i="3"/>
  <c r="AL29" i="3" s="1"/>
  <c r="O30" i="3"/>
  <c r="F30" i="3"/>
  <c r="P30" i="3"/>
  <c r="AA30" i="3"/>
  <c r="N30" i="3"/>
  <c r="Q30" i="3"/>
  <c r="X30" i="3"/>
  <c r="Z30" i="3"/>
  <c r="Y30" i="3"/>
  <c r="B30" i="3"/>
  <c r="G30" i="3"/>
  <c r="R30" i="3"/>
  <c r="AB30" i="3"/>
  <c r="C30" i="3"/>
  <c r="AM29" i="3"/>
  <c r="AN29" i="3"/>
  <c r="I29" i="3"/>
  <c r="H31" i="3" l="1"/>
  <c r="D31" i="3"/>
  <c r="E31" i="3"/>
  <c r="AH31" i="3"/>
  <c r="AD31" i="3"/>
  <c r="AP31" i="3"/>
  <c r="AI31" i="3"/>
  <c r="AJ31" i="3" s="1"/>
  <c r="AN30" i="3"/>
  <c r="S30" i="3"/>
  <c r="AC30" i="3"/>
  <c r="AM30" i="3"/>
  <c r="I30" i="3"/>
  <c r="AK30" i="3"/>
  <c r="AL30" i="3" s="1"/>
  <c r="Z31" i="3"/>
  <c r="AA31" i="3"/>
  <c r="P31" i="3"/>
  <c r="F31" i="3"/>
  <c r="G31" i="3"/>
  <c r="N31" i="3"/>
  <c r="Y31" i="3"/>
  <c r="R31" i="3"/>
  <c r="O31" i="3"/>
  <c r="X31" i="3"/>
  <c r="B31" i="3"/>
  <c r="Q31" i="3"/>
  <c r="AB31" i="3"/>
  <c r="C31" i="3"/>
  <c r="D32" i="3" l="1"/>
  <c r="H32" i="3"/>
  <c r="E32" i="3"/>
  <c r="AP32" i="3"/>
  <c r="AH32" i="3"/>
  <c r="AD32" i="3"/>
  <c r="AI32" i="3"/>
  <c r="AJ32" i="3" s="1"/>
  <c r="AC31" i="3"/>
  <c r="S31" i="3"/>
  <c r="G32" i="3"/>
  <c r="Y32" i="3"/>
  <c r="Z32" i="3"/>
  <c r="B32" i="3"/>
  <c r="R32" i="3"/>
  <c r="X32" i="3"/>
  <c r="N32" i="3"/>
  <c r="F32" i="3"/>
  <c r="AA32" i="3"/>
  <c r="P32" i="3"/>
  <c r="O32" i="3"/>
  <c r="AB32" i="3"/>
  <c r="Q32" i="3"/>
  <c r="C32" i="3"/>
  <c r="AM31" i="3"/>
  <c r="AN31" i="3"/>
  <c r="AK31" i="3"/>
  <c r="AL31" i="3" s="1"/>
  <c r="I31" i="3"/>
  <c r="H33" i="3" l="1"/>
  <c r="D33" i="3"/>
  <c r="E33" i="3"/>
  <c r="AP33" i="3"/>
  <c r="AH33" i="3"/>
  <c r="AD33" i="3"/>
  <c r="AI33" i="3"/>
  <c r="AJ33" i="3" s="1"/>
  <c r="AK32" i="3"/>
  <c r="AL32" i="3" s="1"/>
  <c r="AM32" i="3"/>
  <c r="S32" i="3"/>
  <c r="AC32" i="3"/>
  <c r="AN32" i="3"/>
  <c r="Y33" i="3"/>
  <c r="O33" i="3"/>
  <c r="AA33" i="3"/>
  <c r="F33" i="3"/>
  <c r="Z33" i="3"/>
  <c r="Q33" i="3"/>
  <c r="X33" i="3"/>
  <c r="B33" i="3"/>
  <c r="N33" i="3"/>
  <c r="AB33" i="3"/>
  <c r="G33" i="3"/>
  <c r="P33" i="3"/>
  <c r="R33" i="3"/>
  <c r="C33" i="3"/>
  <c r="I32" i="3"/>
  <c r="H34" i="3" l="1"/>
  <c r="D34" i="3"/>
  <c r="E34" i="3"/>
  <c r="AD34" i="3"/>
  <c r="AP34" i="3"/>
  <c r="AH34" i="3"/>
  <c r="AI34" i="3"/>
  <c r="AJ34" i="3" s="1"/>
  <c r="AM33" i="3"/>
  <c r="S33" i="3"/>
  <c r="AC33" i="3"/>
  <c r="F34" i="3"/>
  <c r="B34" i="3"/>
  <c r="AA34" i="3"/>
  <c r="AB34" i="3"/>
  <c r="P34" i="3"/>
  <c r="N34" i="3"/>
  <c r="G34" i="3"/>
  <c r="Q34" i="3"/>
  <c r="R34" i="3"/>
  <c r="O34" i="3"/>
  <c r="X34" i="3"/>
  <c r="Z34" i="3"/>
  <c r="Y34" i="3"/>
  <c r="C34" i="3"/>
  <c r="I33" i="3"/>
  <c r="AN33" i="3"/>
  <c r="AK33" i="3"/>
  <c r="AL33" i="3" s="1"/>
  <c r="AM34" i="3" l="1"/>
  <c r="AC34" i="3"/>
  <c r="S34" i="3"/>
  <c r="I34" i="3"/>
  <c r="AN34" i="3"/>
  <c r="AK34" i="3"/>
  <c r="AL34" i="3" s="1"/>
  <c r="J2" i="3" l="1"/>
  <c r="J3" i="3"/>
  <c r="AP12" i="3"/>
  <c r="AR12" i="3" s="1"/>
  <c r="H12" i="8" s="1"/>
  <c r="I12" i="8" s="1"/>
  <c r="AP14" i="3"/>
  <c r="AR14" i="3" s="1"/>
  <c r="H14" i="8" s="1"/>
  <c r="I14" i="8" s="1"/>
  <c r="AP11" i="3"/>
  <c r="AR11" i="3" s="1"/>
  <c r="H11" i="8" s="1"/>
  <c r="I11" i="8" s="1"/>
  <c r="AP10" i="3"/>
  <c r="AR10" i="3" s="1"/>
  <c r="H10" i="8" s="1"/>
  <c r="I10" i="8" s="1"/>
  <c r="AP9" i="3"/>
  <c r="AR9" i="3" s="1"/>
  <c r="H9" i="8" s="1"/>
  <c r="I9" i="8" s="1"/>
  <c r="AP13" i="3"/>
  <c r="AR13" i="3" s="1"/>
  <c r="H13" i="8" s="1"/>
  <c r="I13" i="8" s="1"/>
  <c r="AP7" i="3"/>
  <c r="AP8" i="3"/>
  <c r="AR8" i="3" s="1"/>
  <c r="H8" i="8" s="1"/>
  <c r="I8" i="8" s="1"/>
  <c r="AP6" i="3"/>
  <c r="AP2" i="3" l="1"/>
  <c r="AR2" i="3" s="1"/>
  <c r="H2" i="8" s="1"/>
  <c r="I2" i="8" s="1"/>
  <c r="AP4" i="3"/>
  <c r="AR4" i="3" s="1"/>
  <c r="H4" i="8" s="1"/>
  <c r="I4" i="8" s="1"/>
  <c r="AP5" i="3"/>
  <c r="AR5" i="3" s="1"/>
  <c r="H5" i="8" s="1"/>
  <c r="I5" i="8" s="1"/>
  <c r="AP3" i="3"/>
  <c r="AR3" i="3" s="1"/>
  <c r="H3" i="8" s="1"/>
  <c r="I3" i="8" s="1"/>
  <c r="T2" i="3"/>
  <c r="AD3" i="3"/>
  <c r="AD2" i="3"/>
  <c r="AD4" i="3"/>
  <c r="AD5" i="3"/>
  <c r="AD7" i="3"/>
  <c r="AD6" i="3"/>
  <c r="AD8" i="3"/>
  <c r="AD11" i="3"/>
  <c r="AD9" i="3"/>
  <c r="AD12" i="3"/>
  <c r="AD10" i="3"/>
  <c r="AD14" i="3"/>
  <c r="AD16" i="3"/>
  <c r="AD17" i="3"/>
  <c r="AD15" i="3"/>
  <c r="AD18" i="3"/>
  <c r="AD13" i="3"/>
  <c r="T22" i="3"/>
  <c r="V22" i="3" s="1"/>
  <c r="D22" i="8" s="1"/>
  <c r="T34" i="3"/>
  <c r="V34" i="3" s="1"/>
  <c r="T18" i="3"/>
  <c r="V18" i="3" s="1"/>
  <c r="D18" i="8" s="1"/>
  <c r="T32" i="3"/>
  <c r="V32" i="3" s="1"/>
  <c r="J12" i="3"/>
  <c r="T30" i="3"/>
  <c r="V30" i="3" s="1"/>
  <c r="D30" i="8" s="1"/>
  <c r="T14" i="3"/>
  <c r="V14" i="3" s="1"/>
  <c r="D14" i="8" s="1"/>
  <c r="E14" i="8" s="1"/>
  <c r="T33" i="3"/>
  <c r="V33" i="3" s="1"/>
  <c r="T3" i="3"/>
  <c r="V3" i="3" s="1"/>
  <c r="D3" i="8" s="1"/>
  <c r="E3" i="8" s="1"/>
  <c r="T26" i="3"/>
  <c r="V26" i="3" s="1"/>
  <c r="D26" i="8" s="1"/>
  <c r="T29" i="3"/>
  <c r="V29" i="3" s="1"/>
  <c r="D29" i="8" s="1"/>
  <c r="T24" i="3"/>
  <c r="V24" i="3" s="1"/>
  <c r="D24" i="8" s="1"/>
  <c r="T21" i="3"/>
  <c r="V21" i="3" s="1"/>
  <c r="D21" i="8" s="1"/>
  <c r="T17" i="3"/>
  <c r="V17" i="3" s="1"/>
  <c r="D17" i="8" s="1"/>
  <c r="T11" i="3"/>
  <c r="V11" i="3" s="1"/>
  <c r="D11" i="8" s="1"/>
  <c r="E11" i="8" s="1"/>
  <c r="T10" i="3"/>
  <c r="V10" i="3" s="1"/>
  <c r="D10" i="8" s="1"/>
  <c r="E10" i="8" s="1"/>
  <c r="T5" i="3"/>
  <c r="V5" i="3" s="1"/>
  <c r="D5" i="8" s="1"/>
  <c r="E5" i="8" s="1"/>
  <c r="T31" i="3"/>
  <c r="V31" i="3" s="1"/>
  <c r="D31" i="8" s="1"/>
  <c r="T28" i="3"/>
  <c r="V28" i="3" s="1"/>
  <c r="D28" i="8" s="1"/>
  <c r="T23" i="3"/>
  <c r="V23" i="3" s="1"/>
  <c r="D23" i="8" s="1"/>
  <c r="T20" i="3"/>
  <c r="V20" i="3" s="1"/>
  <c r="D20" i="8" s="1"/>
  <c r="T16" i="3"/>
  <c r="V16" i="3" s="1"/>
  <c r="D16" i="8" s="1"/>
  <c r="T13" i="3"/>
  <c r="V13" i="3" s="1"/>
  <c r="D13" i="8" s="1"/>
  <c r="E13" i="8" s="1"/>
  <c r="T9" i="3"/>
  <c r="V9" i="3" s="1"/>
  <c r="D9" i="8" s="1"/>
  <c r="E9" i="8" s="1"/>
  <c r="T12" i="3"/>
  <c r="V12" i="3" s="1"/>
  <c r="D12" i="8" s="1"/>
  <c r="E12" i="8" s="1"/>
  <c r="T8" i="3"/>
  <c r="V8" i="3" s="1"/>
  <c r="D8" i="8" s="1"/>
  <c r="E8" i="8" s="1"/>
  <c r="T27" i="3"/>
  <c r="V27" i="3" s="1"/>
  <c r="D27" i="8" s="1"/>
  <c r="T25" i="3"/>
  <c r="V25" i="3" s="1"/>
  <c r="D25" i="8" s="1"/>
  <c r="T19" i="3"/>
  <c r="V19" i="3" s="1"/>
  <c r="D19" i="8" s="1"/>
  <c r="T15" i="3"/>
  <c r="V15" i="3" s="1"/>
  <c r="D15" i="8" s="1"/>
  <c r="T6" i="3"/>
  <c r="T4" i="3"/>
  <c r="V4" i="3" s="1"/>
  <c r="D4" i="8" s="1"/>
  <c r="E4" i="8" s="1"/>
  <c r="T7" i="3"/>
  <c r="J14" i="3"/>
  <c r="J15" i="3"/>
  <c r="J17" i="3"/>
  <c r="J16" i="3"/>
  <c r="J18" i="3"/>
  <c r="J19" i="3"/>
  <c r="J21" i="3"/>
  <c r="J20" i="3"/>
  <c r="J22" i="3"/>
  <c r="J23" i="3"/>
  <c r="J24" i="3"/>
  <c r="J25" i="3"/>
  <c r="J26" i="3"/>
  <c r="J27" i="3"/>
  <c r="J28" i="3"/>
  <c r="J29" i="3"/>
  <c r="J31" i="3"/>
  <c r="J11" i="3"/>
  <c r="J6" i="3"/>
  <c r="J9" i="3"/>
  <c r="J13" i="3"/>
  <c r="J30" i="3"/>
  <c r="J10" i="3"/>
  <c r="J5" i="3"/>
  <c r="J8" i="3"/>
  <c r="J33" i="3"/>
  <c r="J32" i="3"/>
  <c r="J4" i="3"/>
  <c r="J7" i="3"/>
  <c r="J34" i="3"/>
  <c r="AF12" i="3" l="1"/>
  <c r="F12" i="8" s="1"/>
  <c r="G12" i="8" s="1"/>
  <c r="AF4" i="3"/>
  <c r="F4" i="8" s="1"/>
  <c r="G4" i="8" s="1"/>
  <c r="L4" i="3"/>
  <c r="B4" i="8" s="1"/>
  <c r="C4" i="8" s="1"/>
  <c r="AF9" i="3"/>
  <c r="F9" i="8" s="1"/>
  <c r="G9" i="8" s="1"/>
  <c r="L9" i="3"/>
  <c r="B9" i="8" s="1"/>
  <c r="C9" i="8" s="1"/>
  <c r="V2" i="3"/>
  <c r="D2" i="8" s="1"/>
  <c r="E2" i="8" s="1"/>
  <c r="AR16" i="3"/>
  <c r="H16" i="8" s="1"/>
  <c r="AR34" i="3"/>
  <c r="AR30" i="3"/>
  <c r="H30" i="8" s="1"/>
  <c r="AR23" i="3"/>
  <c r="H23" i="8" s="1"/>
  <c r="AR29" i="3"/>
  <c r="H29" i="8" s="1"/>
  <c r="L12" i="3"/>
  <c r="B12" i="8" s="1"/>
  <c r="C12" i="8" s="1"/>
  <c r="AR27" i="3"/>
  <c r="H27" i="8" s="1"/>
  <c r="AR19" i="3"/>
  <c r="H19" i="8" s="1"/>
  <c r="AR24" i="3"/>
  <c r="H24" i="8" s="1"/>
  <c r="AR17" i="3"/>
  <c r="H17" i="8" s="1"/>
  <c r="AR31" i="3"/>
  <c r="H31" i="8" s="1"/>
  <c r="AR22" i="3"/>
  <c r="H22" i="8" s="1"/>
  <c r="AR33" i="3"/>
  <c r="AR32" i="3"/>
  <c r="AR28" i="3"/>
  <c r="H28" i="8" s="1"/>
  <c r="AR25" i="3"/>
  <c r="H25" i="8" s="1"/>
  <c r="AR20" i="3"/>
  <c r="H20" i="8" s="1"/>
  <c r="AR7" i="3"/>
  <c r="H7" i="8" s="1"/>
  <c r="I7" i="8" s="1"/>
  <c r="V7" i="3"/>
  <c r="D7" i="8" s="1"/>
  <c r="E7" i="8" s="1"/>
  <c r="AR26" i="3"/>
  <c r="H26" i="8" s="1"/>
  <c r="AR21" i="3"/>
  <c r="H21" i="8" s="1"/>
  <c r="AR6" i="3"/>
  <c r="H6" i="8" s="1"/>
  <c r="I6" i="8" s="1"/>
  <c r="V6" i="3"/>
  <c r="D6" i="8" s="1"/>
  <c r="E6" i="8" s="1"/>
  <c r="AF7" i="3"/>
  <c r="F7" i="8" s="1"/>
  <c r="G7" i="8" s="1"/>
  <c r="L7" i="3"/>
  <c r="B7" i="8" s="1"/>
  <c r="C7" i="8" s="1"/>
  <c r="L32" i="3"/>
  <c r="AF32" i="3"/>
  <c r="AF10" i="3"/>
  <c r="F10" i="8" s="1"/>
  <c r="G10" i="8" s="1"/>
  <c r="L10" i="3"/>
  <c r="B10" i="8" s="1"/>
  <c r="C10" i="8" s="1"/>
  <c r="AF3" i="3"/>
  <c r="F3" i="8" s="1"/>
  <c r="G3" i="8" s="1"/>
  <c r="L3" i="3"/>
  <c r="B3" i="8" s="1"/>
  <c r="C3" i="8" s="1"/>
  <c r="AF29" i="3"/>
  <c r="F29" i="8" s="1"/>
  <c r="L29" i="3"/>
  <c r="B29" i="8" s="1"/>
  <c r="L26" i="3"/>
  <c r="B26" i="8" s="1"/>
  <c r="AF26" i="3"/>
  <c r="F26" i="8" s="1"/>
  <c r="AF22" i="3"/>
  <c r="F22" i="8" s="1"/>
  <c r="L22" i="3"/>
  <c r="B22" i="8" s="1"/>
  <c r="L18" i="3"/>
  <c r="B18" i="8" s="1"/>
  <c r="AF18" i="3"/>
  <c r="F18" i="8" s="1"/>
  <c r="L14" i="3"/>
  <c r="B14" i="8" s="1"/>
  <c r="C14" i="8" s="1"/>
  <c r="AF14" i="3"/>
  <c r="F14" i="8" s="1"/>
  <c r="G14" i="8" s="1"/>
  <c r="L34" i="3"/>
  <c r="AF34" i="3"/>
  <c r="AF33" i="3"/>
  <c r="L33" i="3"/>
  <c r="L30" i="3"/>
  <c r="B30" i="8" s="1"/>
  <c r="AF30" i="3"/>
  <c r="F30" i="8" s="1"/>
  <c r="AF6" i="3"/>
  <c r="F6" i="8" s="1"/>
  <c r="G6" i="8" s="1"/>
  <c r="L6" i="3"/>
  <c r="B6" i="8" s="1"/>
  <c r="C6" i="8" s="1"/>
  <c r="AF25" i="3"/>
  <c r="F25" i="8" s="1"/>
  <c r="L25" i="3"/>
  <c r="B25" i="8" s="1"/>
  <c r="L20" i="3"/>
  <c r="B20" i="8" s="1"/>
  <c r="AF20" i="3"/>
  <c r="F20" i="8" s="1"/>
  <c r="L16" i="3"/>
  <c r="B16" i="8" s="1"/>
  <c r="AF16" i="3"/>
  <c r="F16" i="8" s="1"/>
  <c r="AF2" i="3"/>
  <c r="F2" i="8" s="1"/>
  <c r="L2" i="3"/>
  <c r="B2" i="8" s="1"/>
  <c r="AF8" i="3"/>
  <c r="F8" i="8" s="1"/>
  <c r="G8" i="8" s="1"/>
  <c r="L8" i="3"/>
  <c r="B8" i="8" s="1"/>
  <c r="C8" i="8" s="1"/>
  <c r="AF13" i="3"/>
  <c r="F13" i="8" s="1"/>
  <c r="G13" i="8" s="1"/>
  <c r="L13" i="3"/>
  <c r="B13" i="8" s="1"/>
  <c r="C13" i="8" s="1"/>
  <c r="AF11" i="3"/>
  <c r="F11" i="8" s="1"/>
  <c r="G11" i="8" s="1"/>
  <c r="L11" i="3"/>
  <c r="B11" i="8" s="1"/>
  <c r="C11" i="8" s="1"/>
  <c r="AF28" i="3"/>
  <c r="F28" i="8" s="1"/>
  <c r="L28" i="3"/>
  <c r="B28" i="8" s="1"/>
  <c r="L24" i="3"/>
  <c r="B24" i="8" s="1"/>
  <c r="AF24" i="3"/>
  <c r="F24" i="8" s="1"/>
  <c r="AF21" i="3"/>
  <c r="F21" i="8" s="1"/>
  <c r="L21" i="3"/>
  <c r="B21" i="8" s="1"/>
  <c r="L17" i="3"/>
  <c r="B17" i="8" s="1"/>
  <c r="AF17" i="3"/>
  <c r="F17" i="8" s="1"/>
  <c r="AF5" i="3"/>
  <c r="F5" i="8" s="1"/>
  <c r="G5" i="8" s="1"/>
  <c r="L5" i="3"/>
  <c r="B5" i="8" s="1"/>
  <c r="C5" i="8" s="1"/>
  <c r="AF31" i="3"/>
  <c r="F31" i="8" s="1"/>
  <c r="L31" i="3"/>
  <c r="B31" i="8" s="1"/>
  <c r="AF27" i="3"/>
  <c r="F27" i="8" s="1"/>
  <c r="L27" i="3"/>
  <c r="B27" i="8" s="1"/>
  <c r="AF23" i="3"/>
  <c r="F23" i="8" s="1"/>
  <c r="L23" i="3"/>
  <c r="B23" i="8" s="1"/>
  <c r="L19" i="3"/>
  <c r="B19" i="8" s="1"/>
  <c r="AF19" i="3"/>
  <c r="F19" i="8" s="1"/>
  <c r="AF15" i="3"/>
  <c r="F15" i="8" s="1"/>
  <c r="L15" i="3"/>
  <c r="B15" i="8" s="1"/>
  <c r="E19" i="4" l="1"/>
  <c r="I8" i="4"/>
  <c r="I11" i="4"/>
  <c r="I26" i="4"/>
  <c r="I22" i="4"/>
  <c r="E27" i="4"/>
  <c r="E23" i="4"/>
  <c r="I9" i="4"/>
  <c r="E26" i="4"/>
  <c r="E22" i="4"/>
  <c r="E18" i="4"/>
  <c r="I29" i="4"/>
  <c r="I25" i="4"/>
  <c r="I21" i="4"/>
  <c r="I17" i="4"/>
  <c r="I12" i="4"/>
  <c r="E29" i="4"/>
  <c r="E25" i="4"/>
  <c r="E21" i="4"/>
  <c r="E17" i="4"/>
  <c r="I10" i="4"/>
  <c r="I28" i="4"/>
  <c r="I24" i="4"/>
  <c r="I20" i="4"/>
  <c r="I16" i="4"/>
  <c r="I13" i="4"/>
  <c r="E28" i="4"/>
  <c r="E24" i="4"/>
  <c r="E20" i="4"/>
  <c r="E16" i="4"/>
  <c r="I7" i="4"/>
  <c r="I27" i="4"/>
  <c r="I23" i="4"/>
  <c r="I19" i="4"/>
  <c r="I18" i="4"/>
  <c r="I6" i="4"/>
  <c r="G2" i="8"/>
  <c r="G11" i="4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9" i="4"/>
  <c r="G14" i="4"/>
  <c r="C2" i="8"/>
  <c r="C3" i="4" s="1"/>
  <c r="C19" i="4"/>
  <c r="C20" i="4"/>
  <c r="C21" i="4"/>
  <c r="C22" i="4"/>
  <c r="C23" i="4"/>
  <c r="C24" i="4"/>
  <c r="C25" i="4"/>
  <c r="C26" i="4"/>
  <c r="C27" i="4"/>
  <c r="C28" i="4"/>
  <c r="C29" i="4"/>
  <c r="G13" i="4" l="1"/>
  <c r="G12" i="4"/>
  <c r="G10" i="4"/>
  <c r="E15" i="4"/>
  <c r="E9" i="4"/>
  <c r="E13" i="4"/>
  <c r="E3" i="4"/>
  <c r="E10" i="4"/>
  <c r="E14" i="4"/>
  <c r="E8" i="4"/>
  <c r="E6" i="4"/>
  <c r="E11" i="4"/>
  <c r="E7" i="4"/>
  <c r="E12" i="4"/>
  <c r="C15" i="4"/>
  <c r="G8" i="4"/>
  <c r="C11" i="4"/>
  <c r="C7" i="4"/>
  <c r="C18" i="4"/>
  <c r="C14" i="4"/>
  <c r="C17" i="4"/>
  <c r="C5" i="4"/>
  <c r="C16" i="4"/>
  <c r="C13" i="4"/>
  <c r="C10" i="4"/>
  <c r="G7" i="4"/>
  <c r="C12" i="4"/>
  <c r="C9" i="4"/>
  <c r="G6" i="4"/>
  <c r="C8" i="4"/>
  <c r="G5" i="4"/>
  <c r="G4" i="4"/>
  <c r="C6" i="4"/>
  <c r="C4" i="4"/>
  <c r="G3" i="4"/>
  <c r="I3" i="4"/>
  <c r="I4" i="4"/>
  <c r="I5" i="4"/>
  <c r="E5" i="4" l="1"/>
  <c r="E4" i="4"/>
</calcChain>
</file>

<file path=xl/sharedStrings.xml><?xml version="1.0" encoding="utf-8"?>
<sst xmlns="http://schemas.openxmlformats.org/spreadsheetml/2006/main" count="99" uniqueCount="83">
  <si>
    <t>Chasse</t>
  </si>
  <si>
    <t>Unlimited</t>
  </si>
  <si>
    <t>Mouche</t>
  </si>
  <si>
    <t>Nb categorie</t>
  </si>
  <si>
    <t>Nom</t>
  </si>
  <si>
    <t>Prénom</t>
  </si>
  <si>
    <t>Nom
Tirreur</t>
  </si>
  <si>
    <t>Points</t>
  </si>
  <si>
    <t>Nb de tirs (Ctrl)</t>
  </si>
  <si>
    <t>Concat</t>
  </si>
  <si>
    <t>Varmint</t>
  </si>
  <si>
    <t>Date</t>
  </si>
  <si>
    <t>Nom
Tireur</t>
  </si>
  <si>
    <t>Prénom
Tireur</t>
  </si>
  <si>
    <t>Points - Unlimited</t>
  </si>
  <si>
    <t>Nbre
Mouches - Unlimited</t>
  </si>
  <si>
    <t>Nbre 10 - Unlimited</t>
  </si>
  <si>
    <t>Nbre 9 - Unlimited</t>
  </si>
  <si>
    <t>Nbre 8 - Unlimited</t>
  </si>
  <si>
    <t>Classement aux points - Unlimited</t>
  </si>
  <si>
    <t>En cas d'égalité - Unlimited</t>
  </si>
  <si>
    <t>Classement final Unlimited</t>
  </si>
  <si>
    <t>Points - Varmint</t>
  </si>
  <si>
    <t>Nbre
Mouches - Varmint</t>
  </si>
  <si>
    <t>Nbre 10 - Varmint</t>
  </si>
  <si>
    <t>Nbre 9 - Varmint</t>
  </si>
  <si>
    <t>Nbre 8 - Varmint</t>
  </si>
  <si>
    <t>Classement aux points - Varmint</t>
  </si>
  <si>
    <t>En cas d'égalité - Varmint</t>
  </si>
  <si>
    <t>Classement final Varmint</t>
  </si>
  <si>
    <t>Points - Cumulé</t>
  </si>
  <si>
    <t>Nbre
Mouches - Cumulé</t>
  </si>
  <si>
    <t>Nbre 10 - Cumulé</t>
  </si>
  <si>
    <t>Nbre 9 - Cumulé</t>
  </si>
  <si>
    <t>Nbre 8 - Cumulé</t>
  </si>
  <si>
    <t>Classement aux points - Cumulé</t>
  </si>
  <si>
    <t>En cas d'égalité - Cumulé</t>
  </si>
  <si>
    <t>Classement final Cumulé</t>
  </si>
  <si>
    <t>Cumulé</t>
  </si>
  <si>
    <t>Résultat - Chasse</t>
  </si>
  <si>
    <t>Résultat - Unlimited</t>
  </si>
  <si>
    <t>Résultat - Varmint</t>
  </si>
  <si>
    <t>Résultat - Cumulé</t>
  </si>
  <si>
    <t>N° Tireur</t>
  </si>
  <si>
    <t>Hunter</t>
  </si>
  <si>
    <t>Points - Hunter</t>
  </si>
  <si>
    <t>Nbre
Mouches - Hunter</t>
  </si>
  <si>
    <t>Nbre 10 - Hunter</t>
  </si>
  <si>
    <t>Nbre 9 - Hunter</t>
  </si>
  <si>
    <t>Nbre 8 - Hunter</t>
  </si>
  <si>
    <t>Classement aux points - Hunter</t>
  </si>
  <si>
    <t>En cas d'égalité - Hunter</t>
  </si>
  <si>
    <t>Classement final - Hunter</t>
  </si>
  <si>
    <t>Ctrl nb tir</t>
  </si>
  <si>
    <t>COMBINE 100M Hunter</t>
  </si>
  <si>
    <t>COMBINE 100M UNLIMITED</t>
  </si>
  <si>
    <t>COMBINE 100M VARMINT</t>
  </si>
  <si>
    <t>COMBINE 100M CUMULE</t>
  </si>
  <si>
    <t>MODJI</t>
  </si>
  <si>
    <t>KATJAWAN</t>
  </si>
  <si>
    <t>SANITA</t>
  </si>
  <si>
    <t>ROGER</t>
  </si>
  <si>
    <t>CHRISTIAN</t>
  </si>
  <si>
    <t>JOOP</t>
  </si>
  <si>
    <t>ALAN</t>
  </si>
  <si>
    <t>KALAKO</t>
  </si>
  <si>
    <t>SIMON</t>
  </si>
  <si>
    <t>TONY</t>
  </si>
  <si>
    <t>UNDERWOOD</t>
  </si>
  <si>
    <t>JEAN-LUC</t>
  </si>
  <si>
    <t>BOISSON</t>
  </si>
  <si>
    <t>JEAN-GUY</t>
  </si>
  <si>
    <t>NAGLE</t>
  </si>
  <si>
    <t>CHRISTOPHE</t>
  </si>
  <si>
    <t>MOESTAR</t>
  </si>
  <si>
    <t>RONALD</t>
  </si>
  <si>
    <t>BOLEA</t>
  </si>
  <si>
    <t>JEAN-MARC</t>
  </si>
  <si>
    <t>DUCTANE</t>
  </si>
  <si>
    <t>FRANCOIS</t>
  </si>
  <si>
    <t>TRAN</t>
  </si>
  <si>
    <t>ANTHONY</t>
  </si>
  <si>
    <t>JAHJA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</si>
</sst>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[$-40C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166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/>
    <xf numFmtId="3" fontId="3" fillId="2" borderId="12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3" borderId="12" xfId="1" applyNumberFormat="1" applyFont="1" applyFill="1" applyBorder="1" applyAlignment="1">
      <alignment horizontal="center"/>
    </xf>
    <xf numFmtId="3" fontId="3" fillId="3" borderId="18" xfId="1" applyNumberFormat="1" applyFont="1" applyFill="1" applyBorder="1" applyAlignment="1">
      <alignment horizontal="center"/>
    </xf>
    <xf numFmtId="3" fontId="3" fillId="3" borderId="10" xfId="1" applyNumberFormat="1" applyFont="1" applyFill="1" applyBorder="1" applyAlignment="1">
      <alignment horizontal="center"/>
    </xf>
    <xf numFmtId="0" fontId="3" fillId="0" borderId="0" xfId="0" applyFont="1"/>
    <xf numFmtId="166" fontId="3" fillId="0" borderId="8" xfId="1" applyNumberFormat="1" applyFont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0" borderId="16" xfId="0" applyFont="1" applyBorder="1"/>
    <xf numFmtId="166" fontId="3" fillId="0" borderId="9" xfId="1" applyNumberFormat="1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22" xfId="0" applyFont="1" applyFill="1" applyBorder="1"/>
    <xf numFmtId="0" fontId="4" fillId="0" borderId="0" xfId="0" applyFont="1" applyAlignment="1">
      <alignment horizont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3" fontId="4" fillId="2" borderId="1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2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3" borderId="19" xfId="1" applyNumberFormat="1" applyFont="1" applyFill="1" applyBorder="1" applyAlignment="1">
      <alignment horizontal="center" vertical="center"/>
    </xf>
    <xf numFmtId="3" fontId="4" fillId="3" borderId="20" xfId="1" applyNumberFormat="1" applyFont="1" applyFill="1" applyBorder="1" applyAlignment="1">
      <alignment horizontal="center" vertical="center"/>
    </xf>
    <xf numFmtId="3" fontId="4" fillId="3" borderId="21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4" fillId="3" borderId="10" xfId="1" applyNumberFormat="1" applyFont="1" applyFill="1" applyBorder="1" applyAlignment="1">
      <alignment horizontal="center" vertical="center"/>
    </xf>
    <xf numFmtId="165" fontId="3" fillId="3" borderId="11" xfId="1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67" fontId="0" fillId="0" borderId="0" xfId="0" applyNumberForma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6" fontId="3" fillId="0" borderId="28" xfId="1" applyNumberFormat="1" applyFont="1" applyBorder="1" applyAlignment="1">
      <alignment horizontal="center" vertical="center" wrapText="1"/>
    </xf>
    <xf numFmtId="166" fontId="3" fillId="0" borderId="29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3" fillId="0" borderId="18" xfId="1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166" fontId="3" fillId="0" borderId="24" xfId="1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166" fontId="3" fillId="0" borderId="3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3" fillId="0" borderId="30" xfId="1" applyNumberFormat="1" applyFont="1" applyFill="1" applyBorder="1" applyAlignment="1">
      <alignment horizontal="center" vertical="center" wrapText="1"/>
    </xf>
    <xf numFmtId="166" fontId="3" fillId="0" borderId="28" xfId="1" applyNumberFormat="1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166" fontId="4" fillId="0" borderId="40" xfId="1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166" fontId="3" fillId="0" borderId="26" xfId="1" applyNumberFormat="1" applyFont="1" applyBorder="1" applyAlignment="1">
      <alignment horizontal="center" vertical="center" wrapText="1"/>
    </xf>
    <xf numFmtId="166" fontId="3" fillId="0" borderId="27" xfId="1" applyNumberFormat="1" applyFont="1" applyBorder="1" applyAlignment="1">
      <alignment horizontal="center" vertical="center" wrapText="1"/>
    </xf>
    <xf numFmtId="166" fontId="3" fillId="0" borderId="25" xfId="1" applyNumberFormat="1" applyFont="1" applyFill="1" applyBorder="1" applyAlignment="1">
      <alignment horizontal="center" vertical="center" wrapText="1"/>
    </xf>
    <xf numFmtId="166" fontId="3" fillId="0" borderId="27" xfId="1" applyNumberFormat="1" applyFont="1" applyFill="1" applyBorder="1" applyAlignment="1">
      <alignment horizontal="center" vertical="center" wrapText="1"/>
    </xf>
    <xf numFmtId="166" fontId="3" fillId="0" borderId="38" xfId="1" applyNumberFormat="1" applyFont="1" applyFill="1" applyBorder="1" applyAlignment="1">
      <alignment horizontal="center" vertical="center" wrapText="1"/>
    </xf>
    <xf numFmtId="166" fontId="3" fillId="0" borderId="26" xfId="1" applyNumberFormat="1" applyFont="1" applyFill="1" applyBorder="1" applyAlignment="1">
      <alignment horizontal="center" vertical="center" wrapText="1"/>
    </xf>
    <xf numFmtId="166" fontId="3" fillId="0" borderId="45" xfId="1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6" fillId="8" borderId="8" xfId="0" applyFont="1" applyFill="1" applyBorder="1"/>
    <xf numFmtId="0" fontId="0" fillId="0" borderId="0" xfId="0" applyAlignment="1">
      <alignment horizontal="left" vertical="center" indent="6"/>
    </xf>
    <xf numFmtId="0" fontId="6" fillId="7" borderId="8" xfId="0" applyFont="1" applyFill="1" applyBorder="1" applyAlignment="1">
      <alignment horizontal="left" vertical="center" indent="6"/>
    </xf>
    <xf numFmtId="0" fontId="6" fillId="8" borderId="8" xfId="0" applyFont="1" applyFill="1" applyBorder="1" applyAlignment="1">
      <alignment horizontal="left" vertical="center" indent="6"/>
    </xf>
    <xf numFmtId="0" fontId="6" fillId="8" borderId="7" xfId="0" applyFont="1" applyFill="1" applyBorder="1" applyAlignment="1">
      <alignment horizontal="left" vertical="center" indent="6"/>
    </xf>
    <xf numFmtId="0" fontId="6" fillId="8" borderId="9" xfId="0" applyFont="1" applyFill="1" applyBorder="1"/>
    <xf numFmtId="0" fontId="7" fillId="9" borderId="15" xfId="0" applyFont="1" applyFill="1" applyBorder="1" applyAlignment="1">
      <alignment horizontal="center" vertical="center"/>
    </xf>
    <xf numFmtId="167" fontId="7" fillId="9" borderId="16" xfId="0" applyNumberFormat="1" applyFont="1" applyFill="1" applyBorder="1" applyAlignment="1">
      <alignment horizontal="center" vertical="center"/>
    </xf>
    <xf numFmtId="9" fontId="0" fillId="0" borderId="0" xfId="0" applyNumberFormat="1"/>
    <xf numFmtId="165" fontId="3" fillId="10" borderId="10" xfId="1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6" fontId="0" fillId="0" borderId="0" xfId="0" applyNumberFormat="1"/>
    <xf numFmtId="165" fontId="3" fillId="0" borderId="29" xfId="1" applyNumberFormat="1" applyFont="1" applyFill="1" applyBorder="1" applyAlignment="1">
      <alignment horizontal="center" vertical="center" wrapText="1"/>
    </xf>
    <xf numFmtId="165" fontId="3" fillId="0" borderId="30" xfId="1" applyNumberFormat="1" applyFont="1" applyFill="1" applyBorder="1" applyAlignment="1">
      <alignment horizontal="center" vertical="center" wrapText="1"/>
    </xf>
    <xf numFmtId="165" fontId="3" fillId="0" borderId="34" xfId="1" applyNumberFormat="1" applyFont="1" applyFill="1" applyBorder="1" applyAlignment="1">
      <alignment horizontal="center" vertical="center" wrapText="1"/>
    </xf>
    <xf numFmtId="165" fontId="3" fillId="0" borderId="32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/>
    </xf>
    <xf numFmtId="165" fontId="0" fillId="0" borderId="34" xfId="1" applyNumberFormat="1" applyFont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7" fontId="7" fillId="9" borderId="47" xfId="0" applyNumberFormat="1" applyFont="1" applyFill="1" applyBorder="1" applyAlignment="1">
      <alignment horizontal="center" vertical="center"/>
    </xf>
    <xf numFmtId="44" fontId="3" fillId="0" borderId="10" xfId="2" applyFont="1" applyBorder="1"/>
    <xf numFmtId="0" fontId="3" fillId="10" borderId="8" xfId="0" applyFont="1" applyFill="1" applyBorder="1" applyAlignment="1">
      <alignment horizontal="center"/>
    </xf>
    <xf numFmtId="3" fontId="3" fillId="10" borderId="18" xfId="1" applyNumberFormat="1" applyFont="1" applyFill="1" applyBorder="1" applyAlignment="1">
      <alignment horizontal="center"/>
    </xf>
    <xf numFmtId="3" fontId="3" fillId="10" borderId="12" xfId="1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23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16" xfId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0"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 patternType="solid"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101"/>
      <color rgb="FFCCFFFF"/>
      <color rgb="FF66FFFF"/>
      <color rgb="FF99FF99"/>
      <color rgb="FF66FF33"/>
      <color rgb="FF66CCFF"/>
      <color rgb="FF33CC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4"/>
  <sheetViews>
    <sheetView workbookViewId="0">
      <selection activeCell="B9" sqref="B9"/>
    </sheetView>
  </sheetViews>
  <sheetFormatPr baseColWidth="10" defaultRowHeight="15" x14ac:dyDescent="0.25"/>
  <cols>
    <col min="1" max="1" width="13" bestFit="1" customWidth="1"/>
    <col min="2" max="2" width="12.140625" bestFit="1" customWidth="1"/>
    <col min="6" max="6" width="17.140625" bestFit="1" customWidth="1"/>
  </cols>
  <sheetData>
    <row r="1" spans="1:6" x14ac:dyDescent="0.25">
      <c r="A1" s="2" t="s">
        <v>4</v>
      </c>
      <c r="B1" s="2" t="s">
        <v>5</v>
      </c>
      <c r="E1" t="s">
        <v>11</v>
      </c>
      <c r="F1" s="51">
        <v>45256</v>
      </c>
    </row>
    <row r="2" spans="1:6" x14ac:dyDescent="0.25">
      <c r="A2" t="s">
        <v>59</v>
      </c>
      <c r="B2" t="s">
        <v>58</v>
      </c>
    </row>
    <row r="3" spans="1:6" x14ac:dyDescent="0.25">
      <c r="A3" t="s">
        <v>60</v>
      </c>
      <c r="B3" t="s">
        <v>61</v>
      </c>
    </row>
    <row r="4" spans="1:6" x14ac:dyDescent="0.25">
      <c r="A4" t="s">
        <v>82</v>
      </c>
      <c r="B4" t="s">
        <v>62</v>
      </c>
    </row>
    <row r="5" spans="1:6" x14ac:dyDescent="0.25">
      <c r="A5" t="s">
        <v>63</v>
      </c>
      <c r="B5" t="s">
        <v>64</v>
      </c>
    </row>
    <row r="6" spans="1:6" x14ac:dyDescent="0.25">
      <c r="A6" t="s">
        <v>65</v>
      </c>
      <c r="B6" t="s">
        <v>66</v>
      </c>
    </row>
    <row r="7" spans="1:6" x14ac:dyDescent="0.25">
      <c r="A7" t="s">
        <v>60</v>
      </c>
      <c r="B7" t="s">
        <v>67</v>
      </c>
    </row>
    <row r="8" spans="1:6" x14ac:dyDescent="0.25">
      <c r="A8" t="s">
        <v>68</v>
      </c>
      <c r="B8" t="s">
        <v>69</v>
      </c>
    </row>
    <row r="9" spans="1:6" x14ac:dyDescent="0.25">
      <c r="A9" t="s">
        <v>70</v>
      </c>
      <c r="B9" t="s">
        <v>71</v>
      </c>
    </row>
    <row r="10" spans="1:6" x14ac:dyDescent="0.25">
      <c r="A10" t="s">
        <v>72</v>
      </c>
      <c r="B10" t="s">
        <v>73</v>
      </c>
    </row>
    <row r="11" spans="1:6" x14ac:dyDescent="0.25">
      <c r="A11" t="s">
        <v>74</v>
      </c>
      <c r="B11" t="s">
        <v>75</v>
      </c>
    </row>
    <row r="12" spans="1:6" x14ac:dyDescent="0.25">
      <c r="A12" t="s">
        <v>76</v>
      </c>
      <c r="B12" t="s">
        <v>77</v>
      </c>
    </row>
    <row r="13" spans="1:6" x14ac:dyDescent="0.25">
      <c r="A13" t="s">
        <v>78</v>
      </c>
      <c r="B13" t="s">
        <v>79</v>
      </c>
    </row>
    <row r="14" spans="1:6" x14ac:dyDescent="0.25">
      <c r="A14" t="s">
        <v>80</v>
      </c>
      <c r="B14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T36"/>
  <sheetViews>
    <sheetView zoomScale="85" zoomScaleNormal="85" workbookViewId="0">
      <pane xSplit="4" ySplit="2" topLeftCell="R3" activePane="bottomRight" state="frozen"/>
      <selection pane="topRight" activeCell="E1" sqref="E1"/>
      <selection pane="bottomLeft" activeCell="A3" sqref="A3"/>
      <selection pane="bottomRight" activeCell="AE13" sqref="AE13"/>
    </sheetView>
  </sheetViews>
  <sheetFormatPr baseColWidth="10" defaultColWidth="9.140625" defaultRowHeight="15" x14ac:dyDescent="0.25"/>
  <cols>
    <col min="1" max="1" width="9" style="1" customWidth="1"/>
    <col min="2" max="2" width="18.7109375" customWidth="1"/>
    <col min="3" max="3" width="16.5703125" customWidth="1"/>
    <col min="4" max="4" width="10.42578125" style="1" bestFit="1" customWidth="1"/>
    <col min="5" max="5" width="10.42578125" bestFit="1" customWidth="1"/>
    <col min="6" max="16" width="5.7109375" customWidth="1"/>
    <col min="17" max="17" width="7.42578125" bestFit="1" customWidth="1"/>
    <col min="18" max="18" width="8.7109375" bestFit="1" customWidth="1"/>
    <col min="19" max="19" width="10.7109375" bestFit="1" customWidth="1"/>
    <col min="20" max="30" width="5.7109375" customWidth="1"/>
    <col min="31" max="31" width="7.42578125" bestFit="1" customWidth="1"/>
    <col min="32" max="32" width="8.7109375" bestFit="1" customWidth="1"/>
    <col min="33" max="33" width="10.7109375" bestFit="1" customWidth="1"/>
    <col min="34" max="44" width="5.7109375" customWidth="1"/>
    <col min="45" max="45" width="7.42578125" bestFit="1" customWidth="1"/>
    <col min="46" max="46" width="8.7109375" bestFit="1" customWidth="1"/>
  </cols>
  <sheetData>
    <row r="1" spans="1:46" s="25" customFormat="1" ht="45" customHeight="1" thickBot="1" x14ac:dyDescent="0.3">
      <c r="A1" s="160" t="s">
        <v>43</v>
      </c>
      <c r="B1" s="158" t="s">
        <v>12</v>
      </c>
      <c r="C1" s="160" t="s">
        <v>13</v>
      </c>
      <c r="D1" s="156" t="s">
        <v>3</v>
      </c>
      <c r="E1" s="153" t="s">
        <v>44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5"/>
      <c r="S1" s="162" t="s">
        <v>1</v>
      </c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4"/>
      <c r="AG1" s="153" t="s">
        <v>10</v>
      </c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5"/>
    </row>
    <row r="2" spans="1:46" s="37" customFormat="1" ht="23.25" thickBot="1" x14ac:dyDescent="0.3">
      <c r="A2" s="161"/>
      <c r="B2" s="159"/>
      <c r="C2" s="161"/>
      <c r="D2" s="157"/>
      <c r="E2" s="28" t="s">
        <v>2</v>
      </c>
      <c r="F2" s="29">
        <v>10</v>
      </c>
      <c r="G2" s="30">
        <v>9</v>
      </c>
      <c r="H2" s="30">
        <v>8</v>
      </c>
      <c r="I2" s="30">
        <v>7</v>
      </c>
      <c r="J2" s="30">
        <v>6</v>
      </c>
      <c r="K2" s="30">
        <v>5</v>
      </c>
      <c r="L2" s="30">
        <v>4</v>
      </c>
      <c r="M2" s="30">
        <v>3</v>
      </c>
      <c r="N2" s="30">
        <v>2</v>
      </c>
      <c r="O2" s="30">
        <v>1</v>
      </c>
      <c r="P2" s="31">
        <v>0</v>
      </c>
      <c r="Q2" s="32" t="s">
        <v>7</v>
      </c>
      <c r="R2" s="38" t="s">
        <v>8</v>
      </c>
      <c r="S2" s="36" t="s">
        <v>2</v>
      </c>
      <c r="T2" s="33">
        <v>10</v>
      </c>
      <c r="U2" s="34">
        <v>9</v>
      </c>
      <c r="V2" s="34">
        <v>8</v>
      </c>
      <c r="W2" s="34">
        <v>7</v>
      </c>
      <c r="X2" s="34">
        <v>6</v>
      </c>
      <c r="Y2" s="34">
        <v>5</v>
      </c>
      <c r="Z2" s="34">
        <v>4</v>
      </c>
      <c r="AA2" s="34">
        <v>3</v>
      </c>
      <c r="AB2" s="34">
        <v>2</v>
      </c>
      <c r="AC2" s="34">
        <v>1</v>
      </c>
      <c r="AD2" s="35">
        <v>0</v>
      </c>
      <c r="AE2" s="39" t="s">
        <v>7</v>
      </c>
      <c r="AF2" s="40" t="s">
        <v>8</v>
      </c>
      <c r="AG2" s="28" t="s">
        <v>2</v>
      </c>
      <c r="AH2" s="29">
        <v>10</v>
      </c>
      <c r="AI2" s="30">
        <v>9</v>
      </c>
      <c r="AJ2" s="30">
        <v>8</v>
      </c>
      <c r="AK2" s="30">
        <v>7</v>
      </c>
      <c r="AL2" s="30">
        <v>6</v>
      </c>
      <c r="AM2" s="30">
        <v>5</v>
      </c>
      <c r="AN2" s="30">
        <v>4</v>
      </c>
      <c r="AO2" s="30">
        <v>3</v>
      </c>
      <c r="AP2" s="30">
        <v>2</v>
      </c>
      <c r="AQ2" s="30">
        <v>1</v>
      </c>
      <c r="AR2" s="31">
        <v>0</v>
      </c>
      <c r="AS2" s="32" t="s">
        <v>7</v>
      </c>
      <c r="AT2" s="38" t="s">
        <v>8</v>
      </c>
    </row>
    <row r="3" spans="1:46" s="10" customFormat="1" ht="15.75" x14ac:dyDescent="0.25">
      <c r="A3" s="100">
        <f>IF((B3=""),"",A2+1)</f>
        <v>1</v>
      </c>
      <c r="B3" s="3" t="str">
        <f>IF(Tireurs!A2="","",Tireurs!A2)</f>
        <v>KATJAWAN</v>
      </c>
      <c r="C3" s="3" t="str">
        <f>IFERROR((VLOOKUP(B3,Tireurs!$A:$B,2,FALSE)),"")</f>
        <v>MODJI</v>
      </c>
      <c r="D3" s="11">
        <v>3</v>
      </c>
      <c r="E3" s="6">
        <v>1</v>
      </c>
      <c r="F3" s="5">
        <v>7</v>
      </c>
      <c r="G3" s="4">
        <v>3</v>
      </c>
      <c r="H3" s="4"/>
      <c r="I3" s="4"/>
      <c r="J3" s="4"/>
      <c r="K3" s="4"/>
      <c r="L3" s="4"/>
      <c r="M3" s="4"/>
      <c r="N3" s="4"/>
      <c r="O3" s="4"/>
      <c r="P3" s="5"/>
      <c r="Q3" s="26">
        <f t="shared" ref="Q3:Q13" si="0">IFERROR(($F$2*F3)+($G$2*G3)+($H$2*H3)+($I$2*I3)+($J$2*J3)+($K$2*K3)+($L$2*L3)+($M$2*M3)+($N$2*N3)+($O$2*O3)+($P$2*P3),"")</f>
        <v>97</v>
      </c>
      <c r="R3" s="45">
        <f t="shared" ref="R3:R13" si="1">SUM(F3:P3)</f>
        <v>10</v>
      </c>
      <c r="S3" s="9">
        <v>2</v>
      </c>
      <c r="T3" s="8">
        <v>8</v>
      </c>
      <c r="U3" s="7">
        <v>2</v>
      </c>
      <c r="V3" s="7"/>
      <c r="W3" s="7"/>
      <c r="X3" s="7"/>
      <c r="Y3" s="7"/>
      <c r="Z3" s="7"/>
      <c r="AA3" s="7"/>
      <c r="AB3" s="7"/>
      <c r="AC3" s="7"/>
      <c r="AD3" s="8"/>
      <c r="AE3" s="41">
        <f>($T$2*T3)+($U$2*U3)+($V$2*V3)+($W$2*W3)+($X$2*X3)+($Y$2*Y3)+($Z$2*Z3)+($AA$2*AA3)+($AB$2*AB3)+($AC$2*AC3)+($AD$2*AD3)</f>
        <v>98</v>
      </c>
      <c r="AF3" s="42">
        <f>SUM(T3:AD3)</f>
        <v>10</v>
      </c>
      <c r="AG3" s="6">
        <v>4</v>
      </c>
      <c r="AH3" s="5">
        <v>7</v>
      </c>
      <c r="AI3" s="4">
        <v>2</v>
      </c>
      <c r="AJ3" s="4">
        <v>1</v>
      </c>
      <c r="AK3" s="4"/>
      <c r="AL3" s="4"/>
      <c r="AM3" s="4"/>
      <c r="AN3" s="4"/>
      <c r="AO3" s="4"/>
      <c r="AP3" s="4"/>
      <c r="AQ3" s="4"/>
      <c r="AR3" s="5"/>
      <c r="AS3" s="26">
        <f t="shared" ref="AS3:AS13" si="2">IFERROR(($F$2*AH3)+($G$2*AI3)+($H$2*AJ3)+($I$2*AK3)+($J$2*AL3)+($K$2*AM3)+($L$2*AN3)+($M$2*AO3)+($N$2*AP3)+($O$2*AQ3)+($P$2*AR3),"")</f>
        <v>96</v>
      </c>
      <c r="AT3" s="46">
        <f t="shared" ref="AT3:AT13" si="3">SUM(AH3:AR3)</f>
        <v>10</v>
      </c>
    </row>
    <row r="4" spans="1:46" s="10" customFormat="1" ht="15.75" x14ac:dyDescent="0.25">
      <c r="A4" s="100">
        <f t="shared" ref="A4:A21" si="4">IF((B4=""),"",A3+1)</f>
        <v>2</v>
      </c>
      <c r="B4" s="3" t="str">
        <f>IF(Tireurs!A3="","",Tireurs!A3)</f>
        <v>SANITA</v>
      </c>
      <c r="C4" s="3" t="str">
        <f>IFERROR((VLOOKUP(B4,Tireurs!$A:$B,2,FALSE)),"")</f>
        <v>ROGER</v>
      </c>
      <c r="D4" s="11">
        <v>3</v>
      </c>
      <c r="E4" s="15">
        <v>1</v>
      </c>
      <c r="F4" s="14">
        <v>6</v>
      </c>
      <c r="G4" s="13">
        <v>3</v>
      </c>
      <c r="H4" s="13">
        <v>1</v>
      </c>
      <c r="I4" s="13"/>
      <c r="J4" s="13"/>
      <c r="K4" s="13"/>
      <c r="L4" s="13"/>
      <c r="M4" s="13"/>
      <c r="N4" s="13"/>
      <c r="O4" s="13"/>
      <c r="P4" s="14"/>
      <c r="Q4" s="26">
        <f t="shared" si="0"/>
        <v>95</v>
      </c>
      <c r="R4" s="46">
        <f t="shared" si="1"/>
        <v>10</v>
      </c>
      <c r="S4" s="16">
        <v>2</v>
      </c>
      <c r="T4" s="8">
        <v>9</v>
      </c>
      <c r="U4" s="7">
        <v>1</v>
      </c>
      <c r="V4" s="7"/>
      <c r="W4" s="7"/>
      <c r="X4" s="7"/>
      <c r="Y4" s="7"/>
      <c r="Z4" s="7"/>
      <c r="AA4" s="7"/>
      <c r="AB4" s="7"/>
      <c r="AC4" s="7"/>
      <c r="AD4" s="8"/>
      <c r="AE4" s="41">
        <f t="shared" ref="AE4:AE35" si="5">IFERROR(($F$2*T4)+($G$2*U4)+($H$2*V4)+($I$2*W4)+($J$2*X4)+($K$2*Y4)+($L$2*Z4)+($M$2*AA4)+($N$2*AB4)+($O$2*AC4)+($P$2*AD4),"")</f>
        <v>99</v>
      </c>
      <c r="AF4" s="42">
        <f t="shared" ref="AF4:AF35" si="6">SUM(T4:AD4)</f>
        <v>10</v>
      </c>
      <c r="AG4" s="15">
        <v>2</v>
      </c>
      <c r="AH4" s="14">
        <v>9</v>
      </c>
      <c r="AI4" s="13">
        <v>1</v>
      </c>
      <c r="AJ4" s="13"/>
      <c r="AK4" s="13"/>
      <c r="AL4" s="13"/>
      <c r="AM4" s="13"/>
      <c r="AN4" s="13"/>
      <c r="AO4" s="13"/>
      <c r="AP4" s="13"/>
      <c r="AQ4" s="13"/>
      <c r="AR4" s="14"/>
      <c r="AS4" s="26">
        <f t="shared" si="2"/>
        <v>99</v>
      </c>
      <c r="AT4" s="46">
        <f t="shared" si="3"/>
        <v>10</v>
      </c>
    </row>
    <row r="5" spans="1:46" s="10" customFormat="1" ht="15.75" x14ac:dyDescent="0.25">
      <c r="A5" s="100">
        <f t="shared" si="4"/>
        <v>3</v>
      </c>
      <c r="B5" s="3" t="str">
        <f>IF(Tireurs!A4="","",Tireurs!A4)</f>
        <v>JAHJA</v>
      </c>
      <c r="C5" s="3" t="str">
        <f>IFERROR((VLOOKUP(B5,Tireurs!$A:$B,2,FALSE)),"")</f>
        <v>CHRISTIAN</v>
      </c>
      <c r="D5" s="11">
        <v>3</v>
      </c>
      <c r="E5" s="15">
        <v>2</v>
      </c>
      <c r="F5" s="14">
        <v>3</v>
      </c>
      <c r="G5" s="13">
        <v>3</v>
      </c>
      <c r="H5" s="13">
        <v>2</v>
      </c>
      <c r="I5" s="13">
        <v>1</v>
      </c>
      <c r="J5" s="13"/>
      <c r="K5" s="13">
        <v>1</v>
      </c>
      <c r="L5" s="13"/>
      <c r="M5" s="13"/>
      <c r="N5" s="13"/>
      <c r="O5" s="13"/>
      <c r="P5" s="14"/>
      <c r="Q5" s="26">
        <f t="shared" si="0"/>
        <v>85</v>
      </c>
      <c r="R5" s="46">
        <f t="shared" si="1"/>
        <v>10</v>
      </c>
      <c r="S5" s="16">
        <v>4</v>
      </c>
      <c r="T5" s="8">
        <v>9</v>
      </c>
      <c r="U5" s="7">
        <v>1</v>
      </c>
      <c r="V5" s="7"/>
      <c r="W5" s="7"/>
      <c r="X5" s="7"/>
      <c r="Y5" s="7"/>
      <c r="Z5" s="7"/>
      <c r="AA5" s="7"/>
      <c r="AB5" s="7"/>
      <c r="AC5" s="7"/>
      <c r="AD5" s="8"/>
      <c r="AE5" s="41">
        <f t="shared" si="5"/>
        <v>99</v>
      </c>
      <c r="AF5" s="42">
        <f t="shared" si="6"/>
        <v>10</v>
      </c>
      <c r="AG5" s="15">
        <v>1</v>
      </c>
      <c r="AH5" s="14">
        <v>6</v>
      </c>
      <c r="AI5" s="13">
        <v>3</v>
      </c>
      <c r="AJ5" s="13">
        <v>1</v>
      </c>
      <c r="AK5" s="13"/>
      <c r="AL5" s="13"/>
      <c r="AM5" s="13"/>
      <c r="AN5" s="13"/>
      <c r="AO5" s="13"/>
      <c r="AP5" s="13"/>
      <c r="AQ5" s="13"/>
      <c r="AR5" s="14"/>
      <c r="AS5" s="26">
        <f t="shared" si="2"/>
        <v>95</v>
      </c>
      <c r="AT5" s="46">
        <f t="shared" si="3"/>
        <v>10</v>
      </c>
    </row>
    <row r="6" spans="1:46" s="10" customFormat="1" ht="15.75" x14ac:dyDescent="0.25">
      <c r="A6" s="100">
        <f t="shared" si="4"/>
        <v>4</v>
      </c>
      <c r="B6" s="3" t="str">
        <f>IF(Tireurs!A5="","",Tireurs!A5)</f>
        <v>JOOP</v>
      </c>
      <c r="C6" s="3" t="str">
        <f>IFERROR((VLOOKUP(B6,Tireurs!$A:$B,2,FALSE)),"")</f>
        <v>ALAN</v>
      </c>
      <c r="D6" s="11">
        <v>3</v>
      </c>
      <c r="E6" s="15">
        <v>2</v>
      </c>
      <c r="F6" s="14">
        <v>6</v>
      </c>
      <c r="G6" s="13">
        <v>1</v>
      </c>
      <c r="H6" s="13">
        <v>2</v>
      </c>
      <c r="I6" s="13">
        <v>1</v>
      </c>
      <c r="J6" s="13"/>
      <c r="K6" s="13"/>
      <c r="L6" s="13"/>
      <c r="M6" s="13"/>
      <c r="N6" s="13"/>
      <c r="O6" s="13"/>
      <c r="P6" s="14"/>
      <c r="Q6" s="26">
        <f t="shared" si="0"/>
        <v>92</v>
      </c>
      <c r="R6" s="46">
        <f t="shared" si="1"/>
        <v>10</v>
      </c>
      <c r="S6" s="16">
        <v>4</v>
      </c>
      <c r="T6" s="8">
        <v>10</v>
      </c>
      <c r="U6" s="7"/>
      <c r="V6" s="7"/>
      <c r="W6" s="7"/>
      <c r="X6" s="7"/>
      <c r="Y6" s="7"/>
      <c r="Z6" s="7"/>
      <c r="AA6" s="7"/>
      <c r="AB6" s="7"/>
      <c r="AC6" s="7"/>
      <c r="AD6" s="8"/>
      <c r="AE6" s="41">
        <f t="shared" si="5"/>
        <v>100</v>
      </c>
      <c r="AF6" s="42">
        <f t="shared" si="6"/>
        <v>10</v>
      </c>
      <c r="AG6" s="15">
        <v>1</v>
      </c>
      <c r="AH6" s="14">
        <v>8</v>
      </c>
      <c r="AI6" s="13">
        <v>2</v>
      </c>
      <c r="AJ6" s="13"/>
      <c r="AK6" s="13"/>
      <c r="AL6" s="13"/>
      <c r="AM6" s="13"/>
      <c r="AN6" s="13"/>
      <c r="AO6" s="13"/>
      <c r="AP6" s="13"/>
      <c r="AQ6" s="13"/>
      <c r="AR6" s="14"/>
      <c r="AS6" s="26">
        <f t="shared" si="2"/>
        <v>98</v>
      </c>
      <c r="AT6" s="46">
        <f t="shared" si="3"/>
        <v>10</v>
      </c>
    </row>
    <row r="7" spans="1:46" s="10" customFormat="1" ht="15.75" x14ac:dyDescent="0.25">
      <c r="A7" s="100">
        <f t="shared" si="4"/>
        <v>5</v>
      </c>
      <c r="B7" s="3" t="str">
        <f>IF(Tireurs!A6="","",Tireurs!A6)</f>
        <v>KALAKO</v>
      </c>
      <c r="C7" s="3" t="str">
        <f>IFERROR((VLOOKUP(B7,Tireurs!$A:$B,2,FALSE)),"")</f>
        <v>SIMON</v>
      </c>
      <c r="D7" s="11">
        <v>3</v>
      </c>
      <c r="E7" s="15">
        <v>1</v>
      </c>
      <c r="F7" s="12">
        <v>5</v>
      </c>
      <c r="G7" s="13">
        <v>4</v>
      </c>
      <c r="H7" s="13"/>
      <c r="I7" s="13">
        <v>1</v>
      </c>
      <c r="J7" s="13"/>
      <c r="K7" s="13"/>
      <c r="L7" s="13"/>
      <c r="M7" s="13"/>
      <c r="N7" s="13"/>
      <c r="O7" s="13"/>
      <c r="P7" s="14"/>
      <c r="Q7" s="26">
        <f t="shared" si="0"/>
        <v>93</v>
      </c>
      <c r="R7" s="46">
        <f t="shared" si="1"/>
        <v>10</v>
      </c>
      <c r="S7" s="16">
        <v>1</v>
      </c>
      <c r="T7" s="8">
        <v>7</v>
      </c>
      <c r="U7" s="7">
        <v>2</v>
      </c>
      <c r="V7" s="7"/>
      <c r="W7" s="7">
        <v>1</v>
      </c>
      <c r="X7" s="7"/>
      <c r="Y7" s="7"/>
      <c r="Z7" s="7"/>
      <c r="AA7" s="7"/>
      <c r="AB7" s="7"/>
      <c r="AC7" s="7"/>
      <c r="AD7" s="8"/>
      <c r="AE7" s="41">
        <f t="shared" si="5"/>
        <v>95</v>
      </c>
      <c r="AF7" s="42">
        <f t="shared" si="6"/>
        <v>10</v>
      </c>
      <c r="AG7" s="15">
        <v>3</v>
      </c>
      <c r="AH7" s="12">
        <v>7</v>
      </c>
      <c r="AI7" s="13">
        <v>2</v>
      </c>
      <c r="AJ7" s="13">
        <v>1</v>
      </c>
      <c r="AK7" s="13"/>
      <c r="AL7" s="13"/>
      <c r="AM7" s="13"/>
      <c r="AN7" s="13"/>
      <c r="AO7" s="13"/>
      <c r="AP7" s="13"/>
      <c r="AQ7" s="13"/>
      <c r="AR7" s="14"/>
      <c r="AS7" s="26">
        <f t="shared" si="2"/>
        <v>96</v>
      </c>
      <c r="AT7" s="46">
        <f t="shared" si="3"/>
        <v>10</v>
      </c>
    </row>
    <row r="8" spans="1:46" s="10" customFormat="1" ht="15.75" x14ac:dyDescent="0.25">
      <c r="A8" s="100">
        <f t="shared" si="4"/>
        <v>6</v>
      </c>
      <c r="B8" s="3" t="str">
        <f>IF(Tireurs!A7="","",Tireurs!A7)</f>
        <v>SANITA</v>
      </c>
      <c r="C8" s="3" t="s">
        <v>67</v>
      </c>
      <c r="D8" s="11">
        <v>3</v>
      </c>
      <c r="E8" s="15">
        <v>1</v>
      </c>
      <c r="F8" s="12">
        <v>1</v>
      </c>
      <c r="G8" s="13">
        <v>5</v>
      </c>
      <c r="H8" s="13">
        <v>1</v>
      </c>
      <c r="I8" s="13">
        <v>2</v>
      </c>
      <c r="J8" s="13">
        <v>1</v>
      </c>
      <c r="K8" s="13"/>
      <c r="L8" s="13"/>
      <c r="M8" s="13"/>
      <c r="N8" s="13"/>
      <c r="O8" s="13"/>
      <c r="P8" s="14"/>
      <c r="Q8" s="26">
        <f t="shared" si="0"/>
        <v>83</v>
      </c>
      <c r="R8" s="46">
        <f t="shared" si="1"/>
        <v>10</v>
      </c>
      <c r="S8" s="16">
        <v>1</v>
      </c>
      <c r="T8" s="8">
        <v>6</v>
      </c>
      <c r="U8" s="7">
        <v>3</v>
      </c>
      <c r="V8" s="7">
        <v>1</v>
      </c>
      <c r="W8" s="7"/>
      <c r="X8" s="7"/>
      <c r="Y8" s="7"/>
      <c r="Z8" s="7"/>
      <c r="AA8" s="7"/>
      <c r="AB8" s="7"/>
      <c r="AC8" s="7"/>
      <c r="AD8" s="8"/>
      <c r="AE8" s="41">
        <f t="shared" si="5"/>
        <v>95</v>
      </c>
      <c r="AF8" s="42">
        <f t="shared" si="6"/>
        <v>10</v>
      </c>
      <c r="AG8" s="15">
        <v>1</v>
      </c>
      <c r="AH8" s="12">
        <v>2</v>
      </c>
      <c r="AI8" s="13">
        <v>6</v>
      </c>
      <c r="AJ8" s="13">
        <v>2</v>
      </c>
      <c r="AK8" s="13"/>
      <c r="AL8" s="13"/>
      <c r="AM8" s="13"/>
      <c r="AN8" s="13"/>
      <c r="AO8" s="13"/>
      <c r="AP8" s="13"/>
      <c r="AQ8" s="13"/>
      <c r="AR8" s="14"/>
      <c r="AS8" s="26">
        <f t="shared" si="2"/>
        <v>90</v>
      </c>
      <c r="AT8" s="46">
        <f t="shared" si="3"/>
        <v>10</v>
      </c>
    </row>
    <row r="9" spans="1:46" s="10" customFormat="1" ht="15.75" x14ac:dyDescent="0.25">
      <c r="A9" s="100">
        <f t="shared" si="4"/>
        <v>7</v>
      </c>
      <c r="B9" s="3" t="str">
        <f>IF(Tireurs!A8="","",Tireurs!A8)</f>
        <v>UNDERWOOD</v>
      </c>
      <c r="C9" s="3" t="str">
        <f>IFERROR((VLOOKUP(B9,Tireurs!$A:$B,2,FALSE)),"")</f>
        <v>JEAN-LUC</v>
      </c>
      <c r="D9" s="11">
        <v>3</v>
      </c>
      <c r="E9" s="15">
        <v>1</v>
      </c>
      <c r="F9" s="12">
        <v>5</v>
      </c>
      <c r="G9" s="13">
        <v>4</v>
      </c>
      <c r="H9" s="13">
        <v>1</v>
      </c>
      <c r="I9" s="13"/>
      <c r="J9" s="13"/>
      <c r="K9" s="13"/>
      <c r="L9" s="13"/>
      <c r="M9" s="13"/>
      <c r="N9" s="13"/>
      <c r="O9" s="13"/>
      <c r="P9" s="14"/>
      <c r="Q9" s="26">
        <f t="shared" si="0"/>
        <v>94</v>
      </c>
      <c r="R9" s="46">
        <f t="shared" si="1"/>
        <v>10</v>
      </c>
      <c r="S9" s="16">
        <v>1</v>
      </c>
      <c r="T9" s="8">
        <v>2</v>
      </c>
      <c r="U9" s="7">
        <v>3</v>
      </c>
      <c r="V9" s="7">
        <v>4</v>
      </c>
      <c r="W9" s="7">
        <v>1</v>
      </c>
      <c r="X9" s="7"/>
      <c r="Y9" s="7"/>
      <c r="Z9" s="7"/>
      <c r="AA9" s="7"/>
      <c r="AB9" s="7"/>
      <c r="AC9" s="7"/>
      <c r="AD9" s="8"/>
      <c r="AE9" s="41">
        <f t="shared" si="5"/>
        <v>86</v>
      </c>
      <c r="AF9" s="42">
        <f t="shared" si="6"/>
        <v>10</v>
      </c>
      <c r="AG9" s="15">
        <v>1</v>
      </c>
      <c r="AH9" s="12">
        <v>3</v>
      </c>
      <c r="AI9" s="13">
        <v>5</v>
      </c>
      <c r="AJ9" s="13"/>
      <c r="AK9" s="13">
        <v>2</v>
      </c>
      <c r="AL9" s="13"/>
      <c r="AM9" s="13"/>
      <c r="AN9" s="13"/>
      <c r="AO9" s="13"/>
      <c r="AP9" s="13"/>
      <c r="AQ9" s="13"/>
      <c r="AR9" s="14"/>
      <c r="AS9" s="26">
        <f t="shared" si="2"/>
        <v>89</v>
      </c>
      <c r="AT9" s="46">
        <f t="shared" si="3"/>
        <v>10</v>
      </c>
    </row>
    <row r="10" spans="1:46" s="10" customFormat="1" ht="15.75" x14ac:dyDescent="0.25">
      <c r="A10" s="100">
        <f t="shared" si="4"/>
        <v>8</v>
      </c>
      <c r="B10" s="3" t="str">
        <f>IF(Tireurs!A9="","",Tireurs!A9)</f>
        <v>BOISSON</v>
      </c>
      <c r="C10" s="149" t="str">
        <f>IFERROR((VLOOKUP(B10,Tireurs!$A:$B,2,FALSE)),"")</f>
        <v>JEAN-GUY</v>
      </c>
      <c r="D10" s="11">
        <v>3</v>
      </c>
      <c r="E10" s="15">
        <v>2</v>
      </c>
      <c r="F10" s="12">
        <v>5</v>
      </c>
      <c r="G10" s="13">
        <v>4</v>
      </c>
      <c r="H10" s="13">
        <v>1</v>
      </c>
      <c r="I10" s="13"/>
      <c r="J10" s="13"/>
      <c r="K10" s="13"/>
      <c r="L10" s="13"/>
      <c r="M10" s="13"/>
      <c r="N10" s="13"/>
      <c r="O10" s="13"/>
      <c r="P10" s="14"/>
      <c r="Q10" s="26">
        <f t="shared" si="0"/>
        <v>94</v>
      </c>
      <c r="R10" s="46">
        <f t="shared" si="1"/>
        <v>10</v>
      </c>
      <c r="S10" s="16">
        <v>1</v>
      </c>
      <c r="T10" s="8">
        <v>9</v>
      </c>
      <c r="U10" s="7">
        <v>1</v>
      </c>
      <c r="V10" s="7"/>
      <c r="W10" s="7"/>
      <c r="X10" s="7"/>
      <c r="Y10" s="7"/>
      <c r="Z10" s="7"/>
      <c r="AA10" s="7"/>
      <c r="AB10" s="7"/>
      <c r="AC10" s="7"/>
      <c r="AD10" s="8"/>
      <c r="AE10" s="41">
        <f t="shared" si="5"/>
        <v>99</v>
      </c>
      <c r="AF10" s="42">
        <f t="shared" si="6"/>
        <v>10</v>
      </c>
      <c r="AG10" s="15">
        <v>0</v>
      </c>
      <c r="AH10" s="12">
        <v>5</v>
      </c>
      <c r="AI10" s="13">
        <v>1</v>
      </c>
      <c r="AJ10" s="13">
        <v>4</v>
      </c>
      <c r="AK10" s="13"/>
      <c r="AL10" s="13"/>
      <c r="AM10" s="13"/>
      <c r="AN10" s="13"/>
      <c r="AO10" s="13"/>
      <c r="AP10" s="13"/>
      <c r="AQ10" s="13"/>
      <c r="AR10" s="14"/>
      <c r="AS10" s="26">
        <f t="shared" si="2"/>
        <v>91</v>
      </c>
      <c r="AT10" s="46">
        <f t="shared" si="3"/>
        <v>10</v>
      </c>
    </row>
    <row r="11" spans="1:46" s="10" customFormat="1" ht="15.75" x14ac:dyDescent="0.25">
      <c r="A11" s="100">
        <f t="shared" si="4"/>
        <v>9</v>
      </c>
      <c r="B11" s="3" t="str">
        <f>IF(Tireurs!A10="","",Tireurs!A10)</f>
        <v>NAGLE</v>
      </c>
      <c r="C11" s="3" t="str">
        <f>IFERROR((VLOOKUP(B11,Tireurs!$A:$B,2,FALSE)),"")</f>
        <v>CHRISTOPHE</v>
      </c>
      <c r="D11" s="11">
        <v>3</v>
      </c>
      <c r="E11" s="15">
        <v>1</v>
      </c>
      <c r="F11" s="12">
        <v>9</v>
      </c>
      <c r="G11" s="13">
        <v>1</v>
      </c>
      <c r="H11" s="13"/>
      <c r="I11" s="13"/>
      <c r="J11" s="13"/>
      <c r="K11" s="13"/>
      <c r="L11" s="13"/>
      <c r="M11" s="13"/>
      <c r="N11" s="13"/>
      <c r="O11" s="13"/>
      <c r="P11" s="14"/>
      <c r="Q11" s="26">
        <f t="shared" si="0"/>
        <v>99</v>
      </c>
      <c r="R11" s="46">
        <f t="shared" si="1"/>
        <v>10</v>
      </c>
      <c r="S11" s="16">
        <v>5</v>
      </c>
      <c r="T11" s="8">
        <v>10</v>
      </c>
      <c r="U11" s="7"/>
      <c r="V11" s="7"/>
      <c r="W11" s="7"/>
      <c r="X11" s="7"/>
      <c r="Y11" s="7"/>
      <c r="Z11" s="7"/>
      <c r="AA11" s="7"/>
      <c r="AB11" s="7"/>
      <c r="AC11" s="7"/>
      <c r="AD11" s="8"/>
      <c r="AE11" s="41">
        <f t="shared" si="5"/>
        <v>100</v>
      </c>
      <c r="AF11" s="42">
        <f t="shared" si="6"/>
        <v>10</v>
      </c>
      <c r="AG11" s="15">
        <v>2</v>
      </c>
      <c r="AH11" s="12">
        <v>7</v>
      </c>
      <c r="AI11" s="13">
        <v>3</v>
      </c>
      <c r="AJ11" s="13"/>
      <c r="AK11" s="13"/>
      <c r="AL11" s="13"/>
      <c r="AM11" s="13"/>
      <c r="AN11" s="13"/>
      <c r="AO11" s="13"/>
      <c r="AP11" s="13"/>
      <c r="AQ11" s="13"/>
      <c r="AR11" s="14"/>
      <c r="AS11" s="26">
        <f t="shared" si="2"/>
        <v>97</v>
      </c>
      <c r="AT11" s="46">
        <f t="shared" si="3"/>
        <v>10</v>
      </c>
    </row>
    <row r="12" spans="1:46" s="10" customFormat="1" ht="15.75" x14ac:dyDescent="0.25">
      <c r="A12" s="100">
        <f t="shared" si="4"/>
        <v>10</v>
      </c>
      <c r="B12" s="3" t="str">
        <f>IF(Tireurs!A11="","",Tireurs!A11)</f>
        <v>MOESTAR</v>
      </c>
      <c r="C12" s="3" t="str">
        <f>IFERROR((VLOOKUP(B12,Tireurs!$A:$B,2,FALSE)),"")</f>
        <v>RONALD</v>
      </c>
      <c r="D12" s="11">
        <v>3</v>
      </c>
      <c r="E12" s="15">
        <v>1</v>
      </c>
      <c r="F12" s="12">
        <v>4</v>
      </c>
      <c r="G12" s="13">
        <v>5</v>
      </c>
      <c r="H12" s="13">
        <v>1</v>
      </c>
      <c r="I12" s="13"/>
      <c r="J12" s="13"/>
      <c r="K12" s="13"/>
      <c r="L12" s="13"/>
      <c r="M12" s="13"/>
      <c r="N12" s="13"/>
      <c r="O12" s="13"/>
      <c r="P12" s="14"/>
      <c r="Q12" s="26">
        <f t="shared" si="0"/>
        <v>93</v>
      </c>
      <c r="R12" s="46">
        <f t="shared" si="1"/>
        <v>10</v>
      </c>
      <c r="S12" s="16">
        <v>7</v>
      </c>
      <c r="T12" s="8">
        <v>10</v>
      </c>
      <c r="U12" s="7"/>
      <c r="V12" s="7"/>
      <c r="W12" s="7"/>
      <c r="X12" s="7"/>
      <c r="Y12" s="7"/>
      <c r="Z12" s="7"/>
      <c r="AA12" s="7"/>
      <c r="AB12" s="7"/>
      <c r="AC12" s="7"/>
      <c r="AD12" s="8"/>
      <c r="AE12" s="41">
        <f t="shared" si="5"/>
        <v>100</v>
      </c>
      <c r="AF12" s="42">
        <f t="shared" si="6"/>
        <v>10</v>
      </c>
      <c r="AG12" s="15">
        <v>6</v>
      </c>
      <c r="AH12" s="12">
        <v>10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4"/>
      <c r="AS12" s="26">
        <f t="shared" si="2"/>
        <v>100</v>
      </c>
      <c r="AT12" s="46">
        <f t="shared" si="3"/>
        <v>10</v>
      </c>
    </row>
    <row r="13" spans="1:46" s="10" customFormat="1" ht="15.75" x14ac:dyDescent="0.25">
      <c r="A13" s="100">
        <f t="shared" si="4"/>
        <v>11</v>
      </c>
      <c r="B13" s="3" t="str">
        <f>IF(Tireurs!A12="","",Tireurs!A12)</f>
        <v>BOLEA</v>
      </c>
      <c r="C13" s="3" t="str">
        <f>IFERROR((VLOOKUP(B13,Tireurs!$A:$B,2,FALSE)),"")</f>
        <v>JEAN-MARC</v>
      </c>
      <c r="D13" s="11">
        <v>1</v>
      </c>
      <c r="E13" s="52">
        <v>1</v>
      </c>
      <c r="F13" s="12">
        <v>7</v>
      </c>
      <c r="G13" s="13">
        <v>2</v>
      </c>
      <c r="H13" s="13">
        <v>1</v>
      </c>
      <c r="I13" s="13"/>
      <c r="J13" s="13"/>
      <c r="K13" s="13"/>
      <c r="L13" s="13"/>
      <c r="M13" s="13"/>
      <c r="N13" s="13"/>
      <c r="O13" s="13"/>
      <c r="P13" s="14"/>
      <c r="Q13" s="26">
        <f t="shared" si="0"/>
        <v>96</v>
      </c>
      <c r="R13" s="46">
        <f t="shared" si="1"/>
        <v>10</v>
      </c>
      <c r="S13" s="150"/>
      <c r="T13" s="151"/>
      <c r="U13" s="152"/>
      <c r="V13" s="152"/>
      <c r="W13" s="152"/>
      <c r="X13" s="152"/>
      <c r="Y13" s="152"/>
      <c r="Z13" s="152"/>
      <c r="AA13" s="152"/>
      <c r="AB13" s="152"/>
      <c r="AC13" s="152"/>
      <c r="AD13" s="151"/>
      <c r="AE13" s="41">
        <f t="shared" si="5"/>
        <v>0</v>
      </c>
      <c r="AF13" s="42">
        <f t="shared" si="6"/>
        <v>0</v>
      </c>
      <c r="AG13" s="15">
        <v>0</v>
      </c>
      <c r="AH13" s="12">
        <v>2</v>
      </c>
      <c r="AI13" s="13">
        <v>1</v>
      </c>
      <c r="AJ13" s="13">
        <v>3</v>
      </c>
      <c r="AK13" s="13">
        <v>2</v>
      </c>
      <c r="AL13" s="13">
        <v>1</v>
      </c>
      <c r="AM13" s="13"/>
      <c r="AN13" s="13"/>
      <c r="AO13" s="13"/>
      <c r="AP13" s="13"/>
      <c r="AQ13" s="13"/>
      <c r="AR13" s="14">
        <v>1</v>
      </c>
      <c r="AS13" s="26">
        <f t="shared" si="2"/>
        <v>73</v>
      </c>
      <c r="AT13" s="46">
        <f t="shared" si="3"/>
        <v>10</v>
      </c>
    </row>
    <row r="14" spans="1:46" s="10" customFormat="1" ht="15.75" x14ac:dyDescent="0.25">
      <c r="A14" s="100">
        <f t="shared" si="4"/>
        <v>12</v>
      </c>
      <c r="B14" s="3" t="str">
        <f>IF(Tireurs!A13="","",Tireurs!A13)</f>
        <v>DUCTANE</v>
      </c>
      <c r="C14" s="3" t="str">
        <f>IFERROR((VLOOKUP(B14,Tireurs!$A:$B,2,FALSE)),"")</f>
        <v>FRANCOIS</v>
      </c>
      <c r="D14" s="11">
        <v>3</v>
      </c>
      <c r="E14" s="52">
        <v>1</v>
      </c>
      <c r="F14" s="12">
        <v>7</v>
      </c>
      <c r="G14" s="13">
        <v>3</v>
      </c>
      <c r="H14" s="13"/>
      <c r="I14" s="13"/>
      <c r="J14" s="13"/>
      <c r="K14" s="13"/>
      <c r="L14" s="13"/>
      <c r="M14" s="13"/>
      <c r="N14" s="13"/>
      <c r="O14" s="13"/>
      <c r="P14" s="14"/>
      <c r="Q14" s="26">
        <f t="shared" ref="Q14:Q35" si="7">IFERROR(($F$2*F14)+($G$2*G14)+($H$2*H14)+($I$2*I14)+($J$2*J14)+($K$2*K14)+($L$2*L14)+($M$2*M14)+($N$2*N14)+($O$2*O14)+($P$2*P14),"")</f>
        <v>97</v>
      </c>
      <c r="R14" s="46">
        <f t="shared" ref="R14:R35" si="8">SUM(F14:P14)</f>
        <v>10</v>
      </c>
      <c r="S14" s="54">
        <v>8</v>
      </c>
      <c r="T14" s="8">
        <v>10</v>
      </c>
      <c r="U14" s="7"/>
      <c r="V14" s="7"/>
      <c r="W14" s="7"/>
      <c r="X14" s="7"/>
      <c r="Y14" s="7"/>
      <c r="Z14" s="7"/>
      <c r="AA14" s="7"/>
      <c r="AB14" s="7"/>
      <c r="AC14" s="7"/>
      <c r="AD14" s="8"/>
      <c r="AE14" s="41">
        <f t="shared" si="5"/>
        <v>100</v>
      </c>
      <c r="AF14" s="42">
        <f t="shared" si="6"/>
        <v>10</v>
      </c>
      <c r="AG14" s="15">
        <v>1</v>
      </c>
      <c r="AH14" s="12">
        <v>8</v>
      </c>
      <c r="AI14" s="13">
        <v>2</v>
      </c>
      <c r="AJ14" s="13"/>
      <c r="AK14" s="13"/>
      <c r="AL14" s="13"/>
      <c r="AM14" s="13"/>
      <c r="AN14" s="13"/>
      <c r="AO14" s="13"/>
      <c r="AP14" s="13"/>
      <c r="AQ14" s="13"/>
      <c r="AR14" s="14"/>
      <c r="AS14" s="26">
        <f t="shared" ref="AS14:AS35" si="9">IFERROR(($F$2*AH14)+($G$2*AI14)+($H$2*AJ14)+($I$2*AK14)+($J$2*AL14)+($K$2*AM14)+($L$2*AN14)+($M$2*AO14)+($N$2*AP14)+($O$2*AQ14)+($P$2*AR14),"")</f>
        <v>98</v>
      </c>
      <c r="AT14" s="46">
        <f t="shared" ref="AT14:AT35" si="10">SUM(AH14:AR14)</f>
        <v>10</v>
      </c>
    </row>
    <row r="15" spans="1:46" s="10" customFormat="1" ht="15.75" x14ac:dyDescent="0.25">
      <c r="A15" s="100">
        <f t="shared" si="4"/>
        <v>13</v>
      </c>
      <c r="B15" s="3" t="str">
        <f>IF(Tireurs!A14="","",Tireurs!A14)</f>
        <v>TRAN</v>
      </c>
      <c r="C15" s="3" t="str">
        <f>IFERROR((VLOOKUP(B15,Tireurs!$A:$B,2,FALSE)),"")</f>
        <v>ANTHONY</v>
      </c>
      <c r="D15" s="11">
        <v>3</v>
      </c>
      <c r="E15" s="52">
        <v>2</v>
      </c>
      <c r="F15" s="12">
        <v>6</v>
      </c>
      <c r="G15" s="13">
        <v>3</v>
      </c>
      <c r="H15" s="13">
        <v>1</v>
      </c>
      <c r="I15" s="13"/>
      <c r="J15" s="13"/>
      <c r="K15" s="13"/>
      <c r="L15" s="13"/>
      <c r="M15" s="13"/>
      <c r="N15" s="13"/>
      <c r="O15" s="13"/>
      <c r="P15" s="14"/>
      <c r="Q15" s="26">
        <f t="shared" si="7"/>
        <v>95</v>
      </c>
      <c r="R15" s="46">
        <f t="shared" si="8"/>
        <v>10</v>
      </c>
      <c r="S15" s="54">
        <v>1</v>
      </c>
      <c r="T15" s="8">
        <v>6</v>
      </c>
      <c r="U15" s="7">
        <v>3</v>
      </c>
      <c r="V15" s="7">
        <v>1</v>
      </c>
      <c r="W15" s="7"/>
      <c r="X15" s="7"/>
      <c r="Y15" s="7"/>
      <c r="Z15" s="7"/>
      <c r="AA15" s="7"/>
      <c r="AB15" s="7"/>
      <c r="AC15" s="7"/>
      <c r="AD15" s="8"/>
      <c r="AE15" s="41">
        <f t="shared" si="5"/>
        <v>95</v>
      </c>
      <c r="AF15" s="42">
        <f t="shared" si="6"/>
        <v>10</v>
      </c>
      <c r="AG15" s="15">
        <v>4</v>
      </c>
      <c r="AH15" s="12">
        <v>6</v>
      </c>
      <c r="AI15" s="13">
        <v>4</v>
      </c>
      <c r="AJ15" s="13"/>
      <c r="AK15" s="13"/>
      <c r="AL15" s="13"/>
      <c r="AM15" s="13"/>
      <c r="AN15" s="13"/>
      <c r="AO15" s="13"/>
      <c r="AP15" s="13"/>
      <c r="AQ15" s="13"/>
      <c r="AR15" s="14"/>
      <c r="AS15" s="26">
        <f t="shared" si="9"/>
        <v>96</v>
      </c>
      <c r="AT15" s="46">
        <f t="shared" si="10"/>
        <v>10</v>
      </c>
    </row>
    <row r="16" spans="1:46" s="10" customFormat="1" ht="15.75" x14ac:dyDescent="0.25">
      <c r="A16" s="100" t="str">
        <f t="shared" si="4"/>
        <v/>
      </c>
      <c r="B16" s="3" t="str">
        <f>IF(Tireurs!A15="","",Tireurs!A15)</f>
        <v/>
      </c>
      <c r="C16" s="3" t="str">
        <f>IFERROR((VLOOKUP(B16,Tireurs!$A:$B,2,FALSE)),"")</f>
        <v/>
      </c>
      <c r="D16" s="11"/>
      <c r="E16" s="5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26">
        <f t="shared" si="7"/>
        <v>0</v>
      </c>
      <c r="R16" s="46">
        <f t="shared" si="8"/>
        <v>0</v>
      </c>
      <c r="S16" s="54"/>
      <c r="T16" s="8"/>
      <c r="U16" s="7"/>
      <c r="V16" s="7"/>
      <c r="W16" s="7"/>
      <c r="X16" s="7"/>
      <c r="Y16" s="7"/>
      <c r="Z16" s="7"/>
      <c r="AA16" s="7"/>
      <c r="AB16" s="7"/>
      <c r="AC16" s="7"/>
      <c r="AD16" s="8"/>
      <c r="AE16" s="41">
        <f t="shared" si="5"/>
        <v>0</v>
      </c>
      <c r="AF16" s="42">
        <f t="shared" si="6"/>
        <v>0</v>
      </c>
      <c r="AG16" s="15"/>
      <c r="AH16" s="12"/>
      <c r="AI16" s="13"/>
      <c r="AJ16" s="13"/>
      <c r="AK16" s="13"/>
      <c r="AL16" s="13"/>
      <c r="AM16" s="13"/>
      <c r="AN16" s="13"/>
      <c r="AO16" s="13"/>
      <c r="AP16" s="13"/>
      <c r="AQ16" s="13"/>
      <c r="AR16" s="14"/>
      <c r="AS16" s="26">
        <f t="shared" si="9"/>
        <v>0</v>
      </c>
      <c r="AT16" s="46">
        <f t="shared" si="10"/>
        <v>0</v>
      </c>
    </row>
    <row r="17" spans="1:46" s="10" customFormat="1" ht="15.75" x14ac:dyDescent="0.25">
      <c r="A17" s="100" t="str">
        <f t="shared" si="4"/>
        <v/>
      </c>
      <c r="B17" s="3" t="str">
        <f>IF(Tireurs!A16="","",Tireurs!A16)</f>
        <v/>
      </c>
      <c r="C17" s="3" t="str">
        <f>IFERROR((VLOOKUP(B17,Tireurs!$A:$B,2,FALSE)),"")</f>
        <v/>
      </c>
      <c r="D17" s="11"/>
      <c r="E17" s="5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26">
        <f t="shared" ref="Q17:Q23" si="11">IFERROR(($F$2*F17)+($G$2*G17)+($H$2*H17)+($I$2*I17)+($J$2*J17)+($K$2*K17)+($L$2*L17)+($M$2*M17)+($N$2*N17)+($O$2*O17)+($P$2*P17),"")</f>
        <v>0</v>
      </c>
      <c r="R17" s="134">
        <f t="shared" ref="R17:R23" si="12">SUM(F17:P17)</f>
        <v>0</v>
      </c>
      <c r="S17" s="54"/>
      <c r="T17" s="8"/>
      <c r="U17" s="7"/>
      <c r="V17" s="7"/>
      <c r="W17" s="7"/>
      <c r="X17" s="7"/>
      <c r="Y17" s="7"/>
      <c r="Z17" s="7"/>
      <c r="AA17" s="7"/>
      <c r="AB17" s="7"/>
      <c r="AC17" s="7"/>
      <c r="AD17" s="8"/>
      <c r="AE17" s="41">
        <f t="shared" ref="AE17:AE23" si="13">IFERROR(($F$2*T17)+($G$2*U17)+($H$2*V17)+($I$2*W17)+($J$2*X17)+($K$2*Y17)+($L$2*Z17)+($M$2*AA17)+($N$2*AB17)+($O$2*AC17)+($P$2*AD17),"")</f>
        <v>0</v>
      </c>
      <c r="AF17" s="42">
        <f t="shared" ref="AF17:AF23" si="14">SUM(T17:AD17)</f>
        <v>0</v>
      </c>
      <c r="AG17" s="15"/>
      <c r="AH17" s="12"/>
      <c r="AI17" s="13"/>
      <c r="AJ17" s="13"/>
      <c r="AK17" s="13"/>
      <c r="AL17" s="13"/>
      <c r="AM17" s="13"/>
      <c r="AN17" s="13"/>
      <c r="AO17" s="13"/>
      <c r="AP17" s="13"/>
      <c r="AQ17" s="13"/>
      <c r="AR17" s="14"/>
      <c r="AS17" s="26">
        <f t="shared" ref="AS17:AS23" si="15">IFERROR(($F$2*AH17)+($G$2*AI17)+($H$2*AJ17)+($I$2*AK17)+($J$2*AL17)+($K$2*AM17)+($L$2*AN17)+($M$2*AO17)+($N$2*AP17)+($O$2*AQ17)+($P$2*AR17),"")</f>
        <v>0</v>
      </c>
      <c r="AT17" s="46">
        <f t="shared" ref="AT17:AT23" si="16">SUM(AH17:AR17)</f>
        <v>0</v>
      </c>
    </row>
    <row r="18" spans="1:46" s="10" customFormat="1" ht="15.75" x14ac:dyDescent="0.25">
      <c r="A18" s="100" t="str">
        <f t="shared" si="4"/>
        <v/>
      </c>
      <c r="B18" s="3" t="str">
        <f>IF(Tireurs!A17="","",Tireurs!A17)</f>
        <v/>
      </c>
      <c r="C18" s="3" t="str">
        <f>IFERROR((VLOOKUP(B18,Tireurs!$A:$B,2,FALSE)),"")</f>
        <v/>
      </c>
      <c r="D18" s="11"/>
      <c r="E18" s="5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26">
        <f t="shared" si="11"/>
        <v>0</v>
      </c>
      <c r="R18" s="46">
        <f t="shared" si="12"/>
        <v>0</v>
      </c>
      <c r="S18" s="54"/>
      <c r="T18" s="8"/>
      <c r="U18" s="7"/>
      <c r="V18" s="7"/>
      <c r="W18" s="7"/>
      <c r="X18" s="7"/>
      <c r="Y18" s="7"/>
      <c r="Z18" s="7"/>
      <c r="AA18" s="7"/>
      <c r="AB18" s="7"/>
      <c r="AC18" s="7"/>
      <c r="AD18" s="8"/>
      <c r="AE18" s="41">
        <f t="shared" si="13"/>
        <v>0</v>
      </c>
      <c r="AF18" s="42">
        <f t="shared" si="14"/>
        <v>0</v>
      </c>
      <c r="AG18" s="15"/>
      <c r="AH18" s="12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26">
        <f t="shared" si="15"/>
        <v>0</v>
      </c>
      <c r="AT18" s="46">
        <f t="shared" si="16"/>
        <v>0</v>
      </c>
    </row>
    <row r="19" spans="1:46" s="10" customFormat="1" ht="15.75" x14ac:dyDescent="0.25">
      <c r="A19" s="100" t="str">
        <f t="shared" si="4"/>
        <v/>
      </c>
      <c r="B19" s="3" t="str">
        <f>IF(Tireurs!A18="","",Tireurs!A18)</f>
        <v/>
      </c>
      <c r="C19" s="3" t="str">
        <f>IFERROR((VLOOKUP(B19,Tireurs!$A:$B,2,FALSE)),"")</f>
        <v/>
      </c>
      <c r="D19" s="11"/>
      <c r="E19" s="5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26">
        <f t="shared" si="11"/>
        <v>0</v>
      </c>
      <c r="R19" s="46">
        <f t="shared" si="12"/>
        <v>0</v>
      </c>
      <c r="S19" s="54"/>
      <c r="T19" s="8"/>
      <c r="U19" s="7"/>
      <c r="V19" s="7"/>
      <c r="W19" s="7"/>
      <c r="X19" s="7"/>
      <c r="Y19" s="7"/>
      <c r="Z19" s="7"/>
      <c r="AA19" s="7"/>
      <c r="AB19" s="7"/>
      <c r="AC19" s="7"/>
      <c r="AD19" s="8"/>
      <c r="AE19" s="41">
        <f t="shared" si="13"/>
        <v>0</v>
      </c>
      <c r="AF19" s="42">
        <f t="shared" si="14"/>
        <v>0</v>
      </c>
      <c r="AG19" s="15"/>
      <c r="AH19" s="12"/>
      <c r="AI19" s="13"/>
      <c r="AJ19" s="13"/>
      <c r="AK19" s="13"/>
      <c r="AL19" s="13"/>
      <c r="AM19" s="13"/>
      <c r="AN19" s="13"/>
      <c r="AO19" s="13"/>
      <c r="AP19" s="13"/>
      <c r="AQ19" s="13"/>
      <c r="AR19" s="14"/>
      <c r="AS19" s="26">
        <f t="shared" si="15"/>
        <v>0</v>
      </c>
      <c r="AT19" s="46">
        <f t="shared" si="16"/>
        <v>0</v>
      </c>
    </row>
    <row r="20" spans="1:46" s="10" customFormat="1" ht="15.75" x14ac:dyDescent="0.25">
      <c r="A20" s="100" t="str">
        <f t="shared" si="4"/>
        <v/>
      </c>
      <c r="B20" s="3" t="str">
        <f>IF(Tireurs!A19="","",Tireurs!A19)</f>
        <v/>
      </c>
      <c r="C20" s="3" t="str">
        <f>IFERROR((VLOOKUP(B20,Tireurs!$A:$B,2,FALSE)),"")</f>
        <v/>
      </c>
      <c r="D20" s="11"/>
      <c r="E20" s="5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26">
        <f t="shared" si="11"/>
        <v>0</v>
      </c>
      <c r="R20" s="46">
        <f t="shared" si="12"/>
        <v>0</v>
      </c>
      <c r="S20" s="54"/>
      <c r="T20" s="8"/>
      <c r="U20" s="7"/>
      <c r="V20" s="7"/>
      <c r="W20" s="7"/>
      <c r="X20" s="7"/>
      <c r="Y20" s="7"/>
      <c r="Z20" s="7"/>
      <c r="AA20" s="7"/>
      <c r="AB20" s="7"/>
      <c r="AC20" s="7"/>
      <c r="AD20" s="8"/>
      <c r="AE20" s="41">
        <f t="shared" si="13"/>
        <v>0</v>
      </c>
      <c r="AF20" s="42">
        <f t="shared" si="14"/>
        <v>0</v>
      </c>
      <c r="AG20" s="15"/>
      <c r="AH20" s="12"/>
      <c r="AI20" s="13"/>
      <c r="AJ20" s="13"/>
      <c r="AK20" s="13"/>
      <c r="AL20" s="13"/>
      <c r="AM20" s="13"/>
      <c r="AN20" s="13"/>
      <c r="AO20" s="13"/>
      <c r="AP20" s="13"/>
      <c r="AQ20" s="13"/>
      <c r="AR20" s="14"/>
      <c r="AS20" s="26">
        <f t="shared" si="15"/>
        <v>0</v>
      </c>
      <c r="AT20" s="46">
        <f t="shared" si="16"/>
        <v>0</v>
      </c>
    </row>
    <row r="21" spans="1:46" s="10" customFormat="1" ht="15.75" x14ac:dyDescent="0.25">
      <c r="A21" s="100" t="str">
        <f t="shared" si="4"/>
        <v/>
      </c>
      <c r="B21" s="3" t="str">
        <f>IF(Tireurs!A22="","",Tireurs!A22)</f>
        <v/>
      </c>
      <c r="C21" s="3" t="str">
        <f>IFERROR((VLOOKUP(B21,Tireurs!$A:$B,2,FALSE)),"")</f>
        <v/>
      </c>
      <c r="D21" s="11"/>
      <c r="E21" s="5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26">
        <f t="shared" si="11"/>
        <v>0</v>
      </c>
      <c r="R21" s="46">
        <f t="shared" si="12"/>
        <v>0</v>
      </c>
      <c r="S21" s="54"/>
      <c r="T21" s="8"/>
      <c r="U21" s="7"/>
      <c r="V21" s="7"/>
      <c r="W21" s="7"/>
      <c r="X21" s="7"/>
      <c r="Y21" s="7"/>
      <c r="Z21" s="7"/>
      <c r="AA21" s="7"/>
      <c r="AB21" s="7"/>
      <c r="AC21" s="7"/>
      <c r="AD21" s="8"/>
      <c r="AE21" s="41">
        <f t="shared" si="13"/>
        <v>0</v>
      </c>
      <c r="AF21" s="42">
        <f t="shared" si="14"/>
        <v>0</v>
      </c>
      <c r="AG21" s="15"/>
      <c r="AH21" s="12"/>
      <c r="AI21" s="13"/>
      <c r="AJ21" s="13"/>
      <c r="AK21" s="13"/>
      <c r="AL21" s="13"/>
      <c r="AM21" s="13"/>
      <c r="AN21" s="13"/>
      <c r="AO21" s="13"/>
      <c r="AP21" s="13"/>
      <c r="AQ21" s="13"/>
      <c r="AR21" s="14"/>
      <c r="AS21" s="26">
        <f t="shared" si="15"/>
        <v>0</v>
      </c>
      <c r="AT21" s="46">
        <f t="shared" si="16"/>
        <v>0</v>
      </c>
    </row>
    <row r="22" spans="1:46" s="10" customFormat="1" ht="15.75" x14ac:dyDescent="0.25">
      <c r="A22" s="100" t="str">
        <f t="shared" ref="A22:A35" si="17">IF((B22=""),"",A21+1)</f>
        <v/>
      </c>
      <c r="B22" s="3" t="str">
        <f>IF(Tireurs!A23="","",Tireurs!A23)</f>
        <v/>
      </c>
      <c r="C22" s="3" t="str">
        <f>IFERROR((VLOOKUP(B22,Tireurs!$A:$B,2,FALSE)),"")</f>
        <v/>
      </c>
      <c r="D22" s="11"/>
      <c r="E22" s="52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26">
        <f t="shared" si="11"/>
        <v>0</v>
      </c>
      <c r="R22" s="46">
        <f t="shared" si="12"/>
        <v>0</v>
      </c>
      <c r="S22" s="54"/>
      <c r="T22" s="8"/>
      <c r="U22" s="7"/>
      <c r="V22" s="7"/>
      <c r="W22" s="7"/>
      <c r="X22" s="7"/>
      <c r="Y22" s="7"/>
      <c r="Z22" s="7"/>
      <c r="AA22" s="7"/>
      <c r="AB22" s="7"/>
      <c r="AC22" s="7"/>
      <c r="AD22" s="8"/>
      <c r="AE22" s="41">
        <f t="shared" si="13"/>
        <v>0</v>
      </c>
      <c r="AF22" s="42">
        <f t="shared" si="14"/>
        <v>0</v>
      </c>
      <c r="AG22" s="15"/>
      <c r="AH22" s="12"/>
      <c r="AI22" s="13"/>
      <c r="AJ22" s="13"/>
      <c r="AK22" s="13"/>
      <c r="AL22" s="13"/>
      <c r="AM22" s="13"/>
      <c r="AN22" s="13"/>
      <c r="AO22" s="13"/>
      <c r="AP22" s="13"/>
      <c r="AQ22" s="13"/>
      <c r="AR22" s="14"/>
      <c r="AS22" s="26">
        <f t="shared" si="15"/>
        <v>0</v>
      </c>
      <c r="AT22" s="46">
        <f t="shared" si="16"/>
        <v>0</v>
      </c>
    </row>
    <row r="23" spans="1:46" s="10" customFormat="1" ht="15.75" x14ac:dyDescent="0.25">
      <c r="A23" s="100" t="str">
        <f t="shared" si="17"/>
        <v/>
      </c>
      <c r="B23" s="3" t="str">
        <f>IF(Tireurs!A24="","",Tireurs!A24)</f>
        <v/>
      </c>
      <c r="C23" s="3" t="str">
        <f>IFERROR((VLOOKUP(B23,Tireurs!$A:$B,2,FALSE)),"")</f>
        <v/>
      </c>
      <c r="D23" s="11"/>
      <c r="E23" s="52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6">
        <f t="shared" si="11"/>
        <v>0</v>
      </c>
      <c r="R23" s="46">
        <f t="shared" si="12"/>
        <v>0</v>
      </c>
      <c r="S23" s="54"/>
      <c r="T23" s="8"/>
      <c r="U23" s="7"/>
      <c r="V23" s="7"/>
      <c r="W23" s="7"/>
      <c r="X23" s="7"/>
      <c r="Y23" s="7"/>
      <c r="Z23" s="7"/>
      <c r="AA23" s="7"/>
      <c r="AB23" s="7"/>
      <c r="AC23" s="7"/>
      <c r="AD23" s="8"/>
      <c r="AE23" s="41">
        <f t="shared" si="13"/>
        <v>0</v>
      </c>
      <c r="AF23" s="42">
        <f t="shared" si="14"/>
        <v>0</v>
      </c>
      <c r="AG23" s="15"/>
      <c r="AH23" s="12"/>
      <c r="AI23" s="13"/>
      <c r="AJ23" s="13"/>
      <c r="AK23" s="13"/>
      <c r="AL23" s="13"/>
      <c r="AM23" s="13"/>
      <c r="AN23" s="13"/>
      <c r="AO23" s="13"/>
      <c r="AP23" s="13"/>
      <c r="AQ23" s="13"/>
      <c r="AR23" s="14"/>
      <c r="AS23" s="26">
        <f t="shared" si="15"/>
        <v>0</v>
      </c>
      <c r="AT23" s="46">
        <f t="shared" si="16"/>
        <v>0</v>
      </c>
    </row>
    <row r="24" spans="1:46" s="10" customFormat="1" ht="15.75" x14ac:dyDescent="0.25">
      <c r="A24" s="100" t="str">
        <f t="shared" si="17"/>
        <v/>
      </c>
      <c r="B24" s="3" t="str">
        <f>IF(Tireurs!A25="","",Tireurs!A25)</f>
        <v/>
      </c>
      <c r="C24" s="3" t="str">
        <f>IFERROR((VLOOKUP(B24,Tireurs!$A:$B,2,FALSE)),"")</f>
        <v/>
      </c>
      <c r="D24" s="11"/>
      <c r="E24" s="52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26">
        <f t="shared" si="7"/>
        <v>0</v>
      </c>
      <c r="R24" s="46">
        <f t="shared" si="8"/>
        <v>0</v>
      </c>
      <c r="S24" s="54"/>
      <c r="T24" s="8"/>
      <c r="U24" s="7"/>
      <c r="V24" s="7"/>
      <c r="W24" s="7"/>
      <c r="X24" s="7"/>
      <c r="Y24" s="7"/>
      <c r="Z24" s="7"/>
      <c r="AA24" s="7"/>
      <c r="AB24" s="7"/>
      <c r="AC24" s="7"/>
      <c r="AD24" s="8"/>
      <c r="AE24" s="41">
        <f t="shared" si="5"/>
        <v>0</v>
      </c>
      <c r="AF24" s="42">
        <f t="shared" si="6"/>
        <v>0</v>
      </c>
      <c r="AG24" s="15"/>
      <c r="AH24" s="12"/>
      <c r="AI24" s="13"/>
      <c r="AJ24" s="13"/>
      <c r="AK24" s="13"/>
      <c r="AL24" s="13"/>
      <c r="AM24" s="13"/>
      <c r="AN24" s="13"/>
      <c r="AO24" s="13"/>
      <c r="AP24" s="13"/>
      <c r="AQ24" s="13"/>
      <c r="AR24" s="14"/>
      <c r="AS24" s="26">
        <f t="shared" si="9"/>
        <v>0</v>
      </c>
      <c r="AT24" s="46">
        <f t="shared" si="10"/>
        <v>0</v>
      </c>
    </row>
    <row r="25" spans="1:46" s="10" customFormat="1" ht="15.75" x14ac:dyDescent="0.25">
      <c r="A25" s="100" t="str">
        <f t="shared" si="17"/>
        <v/>
      </c>
      <c r="B25" s="3" t="str">
        <f>IF(Tireurs!A26="","",Tireurs!A26)</f>
        <v/>
      </c>
      <c r="C25" s="3" t="str">
        <f>IFERROR((VLOOKUP(B25,Tireurs!$A:$B,2,FALSE)),"")</f>
        <v/>
      </c>
      <c r="D25" s="11"/>
      <c r="E25" s="52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26">
        <f t="shared" si="7"/>
        <v>0</v>
      </c>
      <c r="R25" s="46">
        <f t="shared" si="8"/>
        <v>0</v>
      </c>
      <c r="S25" s="54"/>
      <c r="T25" s="8"/>
      <c r="U25" s="7"/>
      <c r="V25" s="7"/>
      <c r="W25" s="7"/>
      <c r="X25" s="7"/>
      <c r="Y25" s="7"/>
      <c r="Z25" s="7"/>
      <c r="AA25" s="7"/>
      <c r="AB25" s="7"/>
      <c r="AC25" s="7"/>
      <c r="AD25" s="8"/>
      <c r="AE25" s="41">
        <f t="shared" si="5"/>
        <v>0</v>
      </c>
      <c r="AF25" s="42">
        <f t="shared" si="6"/>
        <v>0</v>
      </c>
      <c r="AG25" s="15"/>
      <c r="AH25" s="12"/>
      <c r="AI25" s="13"/>
      <c r="AJ25" s="13"/>
      <c r="AK25" s="13"/>
      <c r="AL25" s="13"/>
      <c r="AM25" s="13"/>
      <c r="AN25" s="13"/>
      <c r="AO25" s="13"/>
      <c r="AP25" s="13"/>
      <c r="AQ25" s="13"/>
      <c r="AR25" s="14"/>
      <c r="AS25" s="26">
        <f t="shared" si="9"/>
        <v>0</v>
      </c>
      <c r="AT25" s="46">
        <f t="shared" si="10"/>
        <v>0</v>
      </c>
    </row>
    <row r="26" spans="1:46" s="10" customFormat="1" ht="15.75" x14ac:dyDescent="0.25">
      <c r="A26" s="100" t="str">
        <f t="shared" si="17"/>
        <v/>
      </c>
      <c r="B26" s="3" t="str">
        <f>IF(Tireurs!A27="","",Tireurs!A27)</f>
        <v/>
      </c>
      <c r="C26" s="3" t="str">
        <f>IFERROR((VLOOKUP(B26,Tireurs!$A:$B,2,FALSE)),"")</f>
        <v/>
      </c>
      <c r="D26" s="11"/>
      <c r="E26" s="52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6">
        <f t="shared" si="7"/>
        <v>0</v>
      </c>
      <c r="R26" s="46">
        <f t="shared" si="8"/>
        <v>0</v>
      </c>
      <c r="S26" s="54"/>
      <c r="T26" s="8"/>
      <c r="U26" s="7"/>
      <c r="V26" s="7"/>
      <c r="W26" s="7"/>
      <c r="X26" s="7"/>
      <c r="Y26" s="7"/>
      <c r="Z26" s="7"/>
      <c r="AA26" s="7"/>
      <c r="AB26" s="7"/>
      <c r="AC26" s="7"/>
      <c r="AD26" s="8"/>
      <c r="AE26" s="41">
        <f t="shared" si="5"/>
        <v>0</v>
      </c>
      <c r="AF26" s="42">
        <f t="shared" si="6"/>
        <v>0</v>
      </c>
      <c r="AG26" s="15"/>
      <c r="AH26" s="12"/>
      <c r="AI26" s="13"/>
      <c r="AJ26" s="13"/>
      <c r="AK26" s="13"/>
      <c r="AL26" s="13"/>
      <c r="AM26" s="13"/>
      <c r="AN26" s="13"/>
      <c r="AO26" s="13"/>
      <c r="AP26" s="13"/>
      <c r="AQ26" s="13"/>
      <c r="AR26" s="14"/>
      <c r="AS26" s="26">
        <f t="shared" si="9"/>
        <v>0</v>
      </c>
      <c r="AT26" s="46">
        <f t="shared" si="10"/>
        <v>0</v>
      </c>
    </row>
    <row r="27" spans="1:46" s="10" customFormat="1" ht="15.75" x14ac:dyDescent="0.25">
      <c r="A27" s="100" t="str">
        <f t="shared" si="17"/>
        <v/>
      </c>
      <c r="B27" s="3" t="str">
        <f>IF(Tireurs!A28="","",Tireurs!A28)</f>
        <v/>
      </c>
      <c r="C27" s="3" t="str">
        <f>IFERROR((VLOOKUP(B27,Tireurs!$A:$B,2,FALSE)),"")</f>
        <v/>
      </c>
      <c r="D27" s="11"/>
      <c r="E27" s="52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26">
        <f t="shared" si="7"/>
        <v>0</v>
      </c>
      <c r="R27" s="46">
        <f t="shared" si="8"/>
        <v>0</v>
      </c>
      <c r="S27" s="54"/>
      <c r="T27" s="8"/>
      <c r="U27" s="7"/>
      <c r="V27" s="7"/>
      <c r="W27" s="7"/>
      <c r="X27" s="7"/>
      <c r="Y27" s="7"/>
      <c r="Z27" s="7"/>
      <c r="AA27" s="7"/>
      <c r="AB27" s="7"/>
      <c r="AC27" s="7"/>
      <c r="AD27" s="8"/>
      <c r="AE27" s="41">
        <f t="shared" si="5"/>
        <v>0</v>
      </c>
      <c r="AF27" s="42">
        <f t="shared" si="6"/>
        <v>0</v>
      </c>
      <c r="AG27" s="15"/>
      <c r="AH27" s="12"/>
      <c r="AI27" s="13"/>
      <c r="AJ27" s="13"/>
      <c r="AK27" s="13"/>
      <c r="AL27" s="13"/>
      <c r="AM27" s="13"/>
      <c r="AN27" s="13"/>
      <c r="AO27" s="13"/>
      <c r="AP27" s="13"/>
      <c r="AQ27" s="13"/>
      <c r="AR27" s="14"/>
      <c r="AS27" s="26">
        <f t="shared" si="9"/>
        <v>0</v>
      </c>
      <c r="AT27" s="46">
        <f t="shared" si="10"/>
        <v>0</v>
      </c>
    </row>
    <row r="28" spans="1:46" s="10" customFormat="1" ht="15.75" x14ac:dyDescent="0.25">
      <c r="A28" s="100" t="str">
        <f t="shared" si="17"/>
        <v/>
      </c>
      <c r="B28" s="3" t="str">
        <f>IF(Tireurs!A29="","",Tireurs!A29)</f>
        <v/>
      </c>
      <c r="C28" s="3" t="str">
        <f>IFERROR((VLOOKUP(B28,Tireurs!$A:$B,2,FALSE)),"")</f>
        <v/>
      </c>
      <c r="D28" s="11"/>
      <c r="E28" s="52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6">
        <f t="shared" si="7"/>
        <v>0</v>
      </c>
      <c r="R28" s="46">
        <f t="shared" si="8"/>
        <v>0</v>
      </c>
      <c r="S28" s="54"/>
      <c r="T28" s="8"/>
      <c r="U28" s="7"/>
      <c r="V28" s="7"/>
      <c r="W28" s="7"/>
      <c r="X28" s="7"/>
      <c r="Y28" s="7"/>
      <c r="Z28" s="7"/>
      <c r="AA28" s="7"/>
      <c r="AB28" s="7"/>
      <c r="AC28" s="7"/>
      <c r="AD28" s="8"/>
      <c r="AE28" s="41">
        <f t="shared" si="5"/>
        <v>0</v>
      </c>
      <c r="AF28" s="42">
        <f t="shared" si="6"/>
        <v>0</v>
      </c>
      <c r="AG28" s="15"/>
      <c r="AH28" s="12"/>
      <c r="AI28" s="13"/>
      <c r="AJ28" s="13"/>
      <c r="AK28" s="13"/>
      <c r="AL28" s="13"/>
      <c r="AM28" s="13"/>
      <c r="AN28" s="13"/>
      <c r="AO28" s="13"/>
      <c r="AP28" s="13"/>
      <c r="AQ28" s="13"/>
      <c r="AR28" s="14"/>
      <c r="AS28" s="26">
        <f t="shared" si="9"/>
        <v>0</v>
      </c>
      <c r="AT28" s="46">
        <f t="shared" si="10"/>
        <v>0</v>
      </c>
    </row>
    <row r="29" spans="1:46" s="10" customFormat="1" ht="15.75" x14ac:dyDescent="0.25">
      <c r="A29" s="100" t="str">
        <f t="shared" si="17"/>
        <v/>
      </c>
      <c r="B29" s="3" t="str">
        <f>IF(Tireurs!A30="","",Tireurs!A30)</f>
        <v/>
      </c>
      <c r="C29" s="3" t="str">
        <f>IFERROR((VLOOKUP(B29,Tireurs!$A:$B,2,FALSE)),"")</f>
        <v/>
      </c>
      <c r="D29" s="11"/>
      <c r="E29" s="52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26">
        <f t="shared" si="7"/>
        <v>0</v>
      </c>
      <c r="R29" s="46">
        <f t="shared" si="8"/>
        <v>0</v>
      </c>
      <c r="S29" s="54"/>
      <c r="T29" s="8"/>
      <c r="U29" s="7"/>
      <c r="V29" s="7"/>
      <c r="W29" s="7"/>
      <c r="X29" s="7"/>
      <c r="Y29" s="7"/>
      <c r="Z29" s="7"/>
      <c r="AA29" s="7"/>
      <c r="AB29" s="7"/>
      <c r="AC29" s="7"/>
      <c r="AD29" s="8"/>
      <c r="AE29" s="41">
        <f t="shared" si="5"/>
        <v>0</v>
      </c>
      <c r="AF29" s="42">
        <f t="shared" si="6"/>
        <v>0</v>
      </c>
      <c r="AG29" s="15"/>
      <c r="AH29" s="12"/>
      <c r="AI29" s="13"/>
      <c r="AJ29" s="13"/>
      <c r="AK29" s="13"/>
      <c r="AL29" s="13"/>
      <c r="AM29" s="13"/>
      <c r="AN29" s="13"/>
      <c r="AO29" s="13"/>
      <c r="AP29" s="13"/>
      <c r="AQ29" s="13"/>
      <c r="AR29" s="14"/>
      <c r="AS29" s="26">
        <f t="shared" si="9"/>
        <v>0</v>
      </c>
      <c r="AT29" s="46">
        <f t="shared" si="10"/>
        <v>0</v>
      </c>
    </row>
    <row r="30" spans="1:46" s="10" customFormat="1" ht="15.75" x14ac:dyDescent="0.25">
      <c r="A30" s="100" t="str">
        <f t="shared" si="17"/>
        <v/>
      </c>
      <c r="B30" s="3" t="str">
        <f>IF(Tireurs!A31="","",Tireurs!A31)</f>
        <v/>
      </c>
      <c r="C30" s="3" t="str">
        <f>IFERROR((VLOOKUP(B30,Tireurs!$A:$B,2,FALSE)),"")</f>
        <v/>
      </c>
      <c r="D30" s="11"/>
      <c r="E30" s="52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26">
        <f t="shared" si="7"/>
        <v>0</v>
      </c>
      <c r="R30" s="46">
        <f t="shared" si="8"/>
        <v>0</v>
      </c>
      <c r="S30" s="54"/>
      <c r="T30" s="8"/>
      <c r="U30" s="7"/>
      <c r="V30" s="7"/>
      <c r="W30" s="7"/>
      <c r="X30" s="7"/>
      <c r="Y30" s="7"/>
      <c r="Z30" s="7"/>
      <c r="AA30" s="7"/>
      <c r="AB30" s="7"/>
      <c r="AC30" s="7"/>
      <c r="AD30" s="8"/>
      <c r="AE30" s="41">
        <f t="shared" si="5"/>
        <v>0</v>
      </c>
      <c r="AF30" s="42">
        <f t="shared" si="6"/>
        <v>0</v>
      </c>
      <c r="AG30" s="15"/>
      <c r="AH30" s="12"/>
      <c r="AI30" s="13"/>
      <c r="AJ30" s="13"/>
      <c r="AK30" s="13"/>
      <c r="AL30" s="13"/>
      <c r="AM30" s="13"/>
      <c r="AN30" s="13"/>
      <c r="AO30" s="13"/>
      <c r="AP30" s="13"/>
      <c r="AQ30" s="13"/>
      <c r="AR30" s="14"/>
      <c r="AS30" s="26">
        <f t="shared" si="9"/>
        <v>0</v>
      </c>
      <c r="AT30" s="46">
        <f t="shared" si="10"/>
        <v>0</v>
      </c>
    </row>
    <row r="31" spans="1:46" s="10" customFormat="1" ht="15.75" x14ac:dyDescent="0.25">
      <c r="A31" s="100" t="str">
        <f t="shared" si="17"/>
        <v/>
      </c>
      <c r="B31" s="3" t="str">
        <f>IF(Tireurs!A32="","",Tireurs!A32)</f>
        <v/>
      </c>
      <c r="C31" s="3" t="str">
        <f>IFERROR((VLOOKUP(B31,Tireurs!$A:$B,2,FALSE)),"")</f>
        <v/>
      </c>
      <c r="D31" s="11"/>
      <c r="E31" s="52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26">
        <f t="shared" si="7"/>
        <v>0</v>
      </c>
      <c r="R31" s="46">
        <f t="shared" si="8"/>
        <v>0</v>
      </c>
      <c r="S31" s="54"/>
      <c r="T31" s="8"/>
      <c r="U31" s="7"/>
      <c r="V31" s="7"/>
      <c r="W31" s="7"/>
      <c r="X31" s="7"/>
      <c r="Y31" s="7"/>
      <c r="Z31" s="7"/>
      <c r="AA31" s="7"/>
      <c r="AB31" s="7"/>
      <c r="AC31" s="7"/>
      <c r="AD31" s="8"/>
      <c r="AE31" s="41">
        <f t="shared" si="5"/>
        <v>0</v>
      </c>
      <c r="AF31" s="42">
        <f t="shared" si="6"/>
        <v>0</v>
      </c>
      <c r="AG31" s="15"/>
      <c r="AH31" s="12"/>
      <c r="AI31" s="13"/>
      <c r="AJ31" s="13"/>
      <c r="AK31" s="13"/>
      <c r="AL31" s="13"/>
      <c r="AM31" s="13"/>
      <c r="AN31" s="13"/>
      <c r="AO31" s="13"/>
      <c r="AP31" s="13"/>
      <c r="AQ31" s="13"/>
      <c r="AR31" s="14"/>
      <c r="AS31" s="26">
        <f t="shared" si="9"/>
        <v>0</v>
      </c>
      <c r="AT31" s="46">
        <f t="shared" si="10"/>
        <v>0</v>
      </c>
    </row>
    <row r="32" spans="1:46" s="10" customFormat="1" ht="15.75" x14ac:dyDescent="0.25">
      <c r="A32" s="100" t="str">
        <f t="shared" si="17"/>
        <v/>
      </c>
      <c r="B32" s="3" t="str">
        <f>IF(Tireurs!A33="","",Tireurs!A33)</f>
        <v/>
      </c>
      <c r="C32" s="3" t="str">
        <f>IFERROR((VLOOKUP(B32,Tireurs!$A:$B,2,FALSE)),"")</f>
        <v/>
      </c>
      <c r="D32" s="11"/>
      <c r="E32" s="52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26">
        <f t="shared" si="7"/>
        <v>0</v>
      </c>
      <c r="R32" s="46">
        <f t="shared" si="8"/>
        <v>0</v>
      </c>
      <c r="S32" s="54"/>
      <c r="T32" s="8"/>
      <c r="U32" s="7"/>
      <c r="V32" s="7"/>
      <c r="W32" s="7"/>
      <c r="X32" s="7"/>
      <c r="Y32" s="7"/>
      <c r="Z32" s="7"/>
      <c r="AA32" s="7"/>
      <c r="AB32" s="7"/>
      <c r="AC32" s="7"/>
      <c r="AD32" s="8"/>
      <c r="AE32" s="41">
        <f t="shared" si="5"/>
        <v>0</v>
      </c>
      <c r="AF32" s="42">
        <f t="shared" si="6"/>
        <v>0</v>
      </c>
      <c r="AG32" s="15"/>
      <c r="AH32" s="12"/>
      <c r="AI32" s="13"/>
      <c r="AJ32" s="13"/>
      <c r="AK32" s="13"/>
      <c r="AL32" s="13"/>
      <c r="AM32" s="13"/>
      <c r="AN32" s="13"/>
      <c r="AO32" s="13"/>
      <c r="AP32" s="13"/>
      <c r="AQ32" s="13"/>
      <c r="AR32" s="14"/>
      <c r="AS32" s="26">
        <f t="shared" si="9"/>
        <v>0</v>
      </c>
      <c r="AT32" s="46">
        <f t="shared" si="10"/>
        <v>0</v>
      </c>
    </row>
    <row r="33" spans="1:46" s="10" customFormat="1" ht="15.75" x14ac:dyDescent="0.25">
      <c r="A33" s="100" t="str">
        <f t="shared" si="17"/>
        <v/>
      </c>
      <c r="B33" s="3" t="str">
        <f>IF(Tireurs!A34="","",Tireurs!A34)</f>
        <v/>
      </c>
      <c r="C33" s="3" t="str">
        <f>IFERROR((VLOOKUP(B33,Tireurs!$A:$B,2,FALSE)),"")</f>
        <v/>
      </c>
      <c r="D33" s="11"/>
      <c r="E33" s="52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26">
        <f t="shared" si="7"/>
        <v>0</v>
      </c>
      <c r="R33" s="46">
        <f t="shared" si="8"/>
        <v>0</v>
      </c>
      <c r="S33" s="54"/>
      <c r="T33" s="8"/>
      <c r="U33" s="7"/>
      <c r="V33" s="7"/>
      <c r="W33" s="7"/>
      <c r="X33" s="7"/>
      <c r="Y33" s="7"/>
      <c r="Z33" s="7"/>
      <c r="AA33" s="7"/>
      <c r="AB33" s="7"/>
      <c r="AC33" s="7"/>
      <c r="AD33" s="8"/>
      <c r="AE33" s="41">
        <f t="shared" si="5"/>
        <v>0</v>
      </c>
      <c r="AF33" s="42">
        <f t="shared" si="6"/>
        <v>0</v>
      </c>
      <c r="AG33" s="15"/>
      <c r="AH33" s="12"/>
      <c r="AI33" s="13"/>
      <c r="AJ33" s="13"/>
      <c r="AK33" s="13"/>
      <c r="AL33" s="13"/>
      <c r="AM33" s="13"/>
      <c r="AN33" s="13"/>
      <c r="AO33" s="13"/>
      <c r="AP33" s="13"/>
      <c r="AQ33" s="13"/>
      <c r="AR33" s="14"/>
      <c r="AS33" s="26">
        <f t="shared" si="9"/>
        <v>0</v>
      </c>
      <c r="AT33" s="46">
        <f t="shared" si="10"/>
        <v>0</v>
      </c>
    </row>
    <row r="34" spans="1:46" s="10" customFormat="1" ht="15.75" x14ac:dyDescent="0.25">
      <c r="A34" s="100" t="str">
        <f t="shared" si="17"/>
        <v/>
      </c>
      <c r="B34" s="3" t="str">
        <f>IF(Tireurs!A35="","",Tireurs!A35)</f>
        <v/>
      </c>
      <c r="C34" s="3" t="str">
        <f>IFERROR((VLOOKUP(B34,Tireurs!$A:$B,2,FALSE)),"")</f>
        <v/>
      </c>
      <c r="D34" s="11"/>
      <c r="E34" s="52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26">
        <f t="shared" si="7"/>
        <v>0</v>
      </c>
      <c r="R34" s="46">
        <f t="shared" si="8"/>
        <v>0</v>
      </c>
      <c r="S34" s="54"/>
      <c r="T34" s="8"/>
      <c r="U34" s="7"/>
      <c r="V34" s="7"/>
      <c r="W34" s="7"/>
      <c r="X34" s="7"/>
      <c r="Y34" s="7"/>
      <c r="Z34" s="7"/>
      <c r="AA34" s="7"/>
      <c r="AB34" s="7"/>
      <c r="AC34" s="7"/>
      <c r="AD34" s="8"/>
      <c r="AE34" s="41">
        <f t="shared" si="5"/>
        <v>0</v>
      </c>
      <c r="AF34" s="42">
        <f t="shared" si="6"/>
        <v>0</v>
      </c>
      <c r="AG34" s="15"/>
      <c r="AH34" s="12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AS34" s="26">
        <f t="shared" si="9"/>
        <v>0</v>
      </c>
      <c r="AT34" s="46">
        <f t="shared" si="10"/>
        <v>0</v>
      </c>
    </row>
    <row r="35" spans="1:46" s="10" customFormat="1" ht="16.5" thickBot="1" x14ac:dyDescent="0.3">
      <c r="A35" s="101" t="str">
        <f t="shared" si="17"/>
        <v/>
      </c>
      <c r="B35" s="20" t="str">
        <f>IF(Tireurs!A36="","",Tireurs!A36)</f>
        <v/>
      </c>
      <c r="C35" s="20" t="str">
        <f>IFERROR((VLOOKUP(B35,Tireurs!$A:$B,2,FALSE)),"")</f>
        <v/>
      </c>
      <c r="D35" s="21"/>
      <c r="E35" s="53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7">
        <f t="shared" si="7"/>
        <v>0</v>
      </c>
      <c r="R35" s="102">
        <f t="shared" si="8"/>
        <v>0</v>
      </c>
      <c r="S35" s="55"/>
      <c r="T35" s="8"/>
      <c r="U35" s="7"/>
      <c r="V35" s="7"/>
      <c r="W35" s="7"/>
      <c r="X35" s="7"/>
      <c r="Y35" s="7"/>
      <c r="Z35" s="7"/>
      <c r="AA35" s="7"/>
      <c r="AB35" s="7"/>
      <c r="AC35" s="7"/>
      <c r="AD35" s="8"/>
      <c r="AE35" s="43">
        <f t="shared" si="5"/>
        <v>0</v>
      </c>
      <c r="AF35" s="44">
        <f t="shared" si="6"/>
        <v>0</v>
      </c>
      <c r="AG35" s="15"/>
      <c r="AH35" s="12"/>
      <c r="AI35" s="13"/>
      <c r="AJ35" s="13"/>
      <c r="AK35" s="13"/>
      <c r="AL35" s="13"/>
      <c r="AM35" s="13"/>
      <c r="AN35" s="13"/>
      <c r="AO35" s="13"/>
      <c r="AP35" s="13"/>
      <c r="AQ35" s="13"/>
      <c r="AR35" s="14"/>
      <c r="AS35" s="27">
        <f t="shared" si="9"/>
        <v>0</v>
      </c>
      <c r="AT35" s="102">
        <f t="shared" si="10"/>
        <v>0</v>
      </c>
    </row>
    <row r="36" spans="1:46" x14ac:dyDescent="0.25">
      <c r="B36" s="1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</sheetData>
  <mergeCells count="7">
    <mergeCell ref="AG1:AT1"/>
    <mergeCell ref="D1:D2"/>
    <mergeCell ref="B1:B2"/>
    <mergeCell ref="A1:A2"/>
    <mergeCell ref="C1:C2"/>
    <mergeCell ref="E1:R1"/>
    <mergeCell ref="S1:AF1"/>
  </mergeCells>
  <conditionalFormatting sqref="Q3:Q35">
    <cfRule type="cellIs" dxfId="9" priority="1" operator="greaterThan">
      <formula>100</formula>
    </cfRule>
  </conditionalFormatting>
  <conditionalFormatting sqref="R3:R35">
    <cfRule type="cellIs" dxfId="8" priority="4" operator="notEqual">
      <formula>10</formula>
    </cfRule>
  </conditionalFormatting>
  <conditionalFormatting sqref="AF3:AF35 AT3:AT35">
    <cfRule type="cellIs" dxfId="7" priority="3" operator="notEqual">
      <formula>10</formula>
    </cfRule>
  </conditionalFormatting>
  <pageMargins left="0.7" right="0.7" top="0.75" bottom="0.75" header="0.3" footer="0.3"/>
  <pageSetup paperSize="9" orientation="portrait" r:id="rId1"/>
  <ignoredErrors>
    <ignoredError sqref="AT17 R14:R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T4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8" sqref="K18"/>
    </sheetView>
  </sheetViews>
  <sheetFormatPr baseColWidth="10" defaultColWidth="14.42578125" defaultRowHeight="15" x14ac:dyDescent="0.25"/>
  <cols>
    <col min="2" max="3" width="14.42578125" style="50"/>
    <col min="9" max="9" width="13.5703125" hidden="1" customWidth="1"/>
    <col min="10" max="10" width="18.28515625" style="49" customWidth="1"/>
    <col min="11" max="11" width="13.42578125" style="50" customWidth="1"/>
    <col min="12" max="12" width="16.28515625" style="49" customWidth="1"/>
    <col min="13" max="13" width="14.42578125" style="49"/>
    <col min="19" max="19" width="13.5703125" hidden="1" customWidth="1"/>
    <col min="20" max="20" width="14" style="49" bestFit="1" customWidth="1"/>
    <col min="21" max="21" width="14.42578125" style="50"/>
    <col min="22" max="22" width="14.42578125" style="49"/>
    <col min="23" max="23" width="9.140625" style="49" customWidth="1"/>
    <col min="29" max="29" width="12.42578125" hidden="1" customWidth="1"/>
    <col min="33" max="33" width="9.28515625" style="49" customWidth="1"/>
    <col min="34" max="34" width="10.7109375" bestFit="1" customWidth="1"/>
    <col min="35" max="35" width="13.85546875" bestFit="1" customWidth="1"/>
    <col min="36" max="36" width="4.5703125" hidden="1" customWidth="1"/>
    <col min="37" max="37" width="12" bestFit="1" customWidth="1"/>
    <col min="38" max="38" width="4.5703125" hidden="1" customWidth="1"/>
    <col min="39" max="39" width="14.5703125" bestFit="1" customWidth="1"/>
    <col min="40" max="40" width="12.5703125" customWidth="1"/>
    <col min="41" max="41" width="11.7109375" bestFit="1" customWidth="1"/>
    <col min="42" max="42" width="14.5703125" bestFit="1" customWidth="1"/>
    <col min="43" max="43" width="14.42578125" style="50"/>
    <col min="44" max="44" width="14.5703125" style="2" bestFit="1" customWidth="1"/>
  </cols>
  <sheetData>
    <row r="1" spans="1:46" ht="61.5" customHeight="1" thickBot="1" x14ac:dyDescent="0.3">
      <c r="A1" s="103" t="s">
        <v>43</v>
      </c>
      <c r="B1" s="104" t="s">
        <v>6</v>
      </c>
      <c r="C1" s="105" t="s">
        <v>13</v>
      </c>
      <c r="D1" s="106" t="s">
        <v>45</v>
      </c>
      <c r="E1" s="107" t="s">
        <v>46</v>
      </c>
      <c r="F1" s="108" t="s">
        <v>47</v>
      </c>
      <c r="G1" s="109" t="s">
        <v>48</v>
      </c>
      <c r="H1" s="109" t="s">
        <v>49</v>
      </c>
      <c r="I1" s="110" t="s">
        <v>9</v>
      </c>
      <c r="J1" s="111" t="s">
        <v>50</v>
      </c>
      <c r="K1" s="112" t="s">
        <v>51</v>
      </c>
      <c r="L1" s="111" t="s">
        <v>52</v>
      </c>
      <c r="M1" s="80"/>
      <c r="N1" s="69" t="s">
        <v>14</v>
      </c>
      <c r="O1" s="91" t="s">
        <v>15</v>
      </c>
      <c r="P1" s="78" t="s">
        <v>16</v>
      </c>
      <c r="Q1" s="70" t="s">
        <v>17</v>
      </c>
      <c r="R1" s="70" t="s">
        <v>18</v>
      </c>
      <c r="S1" s="71" t="s">
        <v>9</v>
      </c>
      <c r="T1" s="72" t="s">
        <v>19</v>
      </c>
      <c r="U1" s="73" t="s">
        <v>20</v>
      </c>
      <c r="V1" s="72" t="s">
        <v>21</v>
      </c>
      <c r="W1" s="80"/>
      <c r="X1" s="75" t="s">
        <v>22</v>
      </c>
      <c r="Y1" s="77" t="s">
        <v>23</v>
      </c>
      <c r="Z1" s="90" t="s">
        <v>24</v>
      </c>
      <c r="AA1" s="76" t="s">
        <v>25</v>
      </c>
      <c r="AB1" s="76" t="s">
        <v>26</v>
      </c>
      <c r="AC1" s="76" t="s">
        <v>9</v>
      </c>
      <c r="AD1" s="76" t="s">
        <v>27</v>
      </c>
      <c r="AE1" s="76" t="s">
        <v>28</v>
      </c>
      <c r="AF1" s="77" t="s">
        <v>29</v>
      </c>
      <c r="AG1" s="80"/>
      <c r="AH1" s="81" t="s">
        <v>30</v>
      </c>
      <c r="AI1" s="83" t="s">
        <v>31</v>
      </c>
      <c r="AJ1" s="135"/>
      <c r="AK1" s="85" t="s">
        <v>32</v>
      </c>
      <c r="AL1" s="85"/>
      <c r="AM1" s="82" t="s">
        <v>33</v>
      </c>
      <c r="AN1" s="82" t="s">
        <v>34</v>
      </c>
      <c r="AO1" s="84" t="s">
        <v>9</v>
      </c>
      <c r="AP1" s="87" t="s">
        <v>35</v>
      </c>
      <c r="AQ1" s="87" t="s">
        <v>36</v>
      </c>
      <c r="AR1" s="86" t="s">
        <v>37</v>
      </c>
      <c r="AT1" s="136" t="s">
        <v>53</v>
      </c>
    </row>
    <row r="2" spans="1:46" ht="15.75" x14ac:dyDescent="0.25">
      <c r="A2" s="113">
        <f>'Données compet'!A3</f>
        <v>1</v>
      </c>
      <c r="B2" s="114" t="str">
        <f>IF((VLOOKUP(A2,'Données compet'!$A:$BG,2,FALSE))=0,"",(VLOOKUP(A2,'Données compet'!$A:$BG,2,FALSE)))</f>
        <v>KATJAWAN</v>
      </c>
      <c r="C2" s="115" t="str">
        <f>IF((VLOOKUP(A2,'Données compet'!$A:$BG,3,FALSE))=0,"",(VLOOKUP(A2,'Données compet'!$A:$BG,3,FALSE)))</f>
        <v>MODJI</v>
      </c>
      <c r="D2" s="116">
        <f>IF(A2="","",IF((VLOOKUP(A2,'Données compet'!$A:$BG,17,FALSE))=0,0,(VLOOKUP(A2,'Données compet'!$A:$BG,17,FALSE))))</f>
        <v>97</v>
      </c>
      <c r="E2" s="117">
        <f>IF(A2="","",IF((VLOOKUP(A2,'Données compet'!$A:$BG,5,FALSE))=0,0,(VLOOKUP(A2,'Données compet'!$A:$BG,5,FALSE))))</f>
        <v>1</v>
      </c>
      <c r="F2" s="118">
        <f>IF(A2="","",IF((VLOOKUP(A2,'Données compet'!$A:$BG,6,FALSE))=0,0,(VLOOKUP(A2,'Données compet'!$A:$BG,6,FALSE))))</f>
        <v>7</v>
      </c>
      <c r="G2" s="119">
        <f>IF(A2="","",IF((VLOOKUP(A2,'Données compet'!$A:$BG,7,FALSE))=0,0,(VLOOKUP(A2,'Données compet'!$A:$BG,7,FALSE))))</f>
        <v>3</v>
      </c>
      <c r="H2" s="119">
        <f>IF(A2="","",IF((VLOOKUP(A2,'Données compet'!$A:$BG,8,FALSE))=0,0,(VLOOKUP(A2,'Données compet'!$A:$BG,8,FALSE))))</f>
        <v>0</v>
      </c>
      <c r="I2" s="120">
        <f t="shared" ref="I2:I34" si="0">IF(A2="","",VALUE(CONCATENATE(D2,E2,F2,G2,H2)))</f>
        <v>971730</v>
      </c>
      <c r="J2" s="121">
        <f t="shared" ref="J2:J34" si="1">IF(A2="","",RANK(I2,$I$2:$I$34,))</f>
        <v>2</v>
      </c>
      <c r="K2" s="122">
        <v>2</v>
      </c>
      <c r="L2" s="123">
        <f>IF(K2="",J2,K2)</f>
        <v>2</v>
      </c>
      <c r="M2" s="2"/>
      <c r="N2" s="60">
        <f>IF(A2="",0,IF((VLOOKUP(A2,'Données compet'!$A:$BG,31,FALSE))=0,0,(VLOOKUP(A2,'Données compet'!$A:$BG,31,FALSE))))</f>
        <v>98</v>
      </c>
      <c r="O2" s="88">
        <f>IF(A2="","",IF((VLOOKUP(A2,'Données compet'!$A:$BG,19,FALSE))=0,0,(VLOOKUP(A2,'Données compet'!$A:$BG,19,FALSE))))</f>
        <v>2</v>
      </c>
      <c r="P2" s="79">
        <f>IF(A2="","",IF((VLOOKUP(A2,'Données compet'!$A:$BG,20,FALSE))=0,0,(VLOOKUP(A2,'Données compet'!$A:$BG,20,FALSE))))</f>
        <v>8</v>
      </c>
      <c r="Q2" s="61">
        <f>IF(A2="","",IF((VLOOKUP(A2,'Données compet'!$A:$BG,21,FALSE))=0,0,(VLOOKUP(A2,'Données compet'!$A:$BG,21,FALSE))))</f>
        <v>2</v>
      </c>
      <c r="R2" s="61">
        <f>IF(A2="","",IF((VLOOKUP(A2,'Données compet'!$A:$BG,22,FALSE))=0,0,(VLOOKUP(A2,'Données compet'!$A:$BG,22,FALSE))))</f>
        <v>0</v>
      </c>
      <c r="S2" s="64">
        <f t="shared" ref="S2:S34" si="2">IF(A2="","",VALUE(CONCATENATE(N2,O2,P2,Q2,R2)))</f>
        <v>982820</v>
      </c>
      <c r="T2" s="65">
        <f t="shared" ref="T2:T34" si="3">IF(A2="","",RANK(S2,$S$2:$S$34,))</f>
        <v>8</v>
      </c>
      <c r="U2" s="67"/>
      <c r="V2" s="62">
        <f>IF(U2="",T2,U2)</f>
        <v>8</v>
      </c>
      <c r="W2" s="2"/>
      <c r="X2" s="57">
        <f>IF(A2="","",IF((VLOOKUP(A2,'Données compet'!$A:$BG,45,FALSE))=0,0,(VLOOKUP(A2,'Données compet'!$A:$BG,45,FALSE))))</f>
        <v>96</v>
      </c>
      <c r="Y2" s="89">
        <f>IF(A2="","",IF((VLOOKUP(A2,'Données compet'!$A:$BG,33,FALSE))=0,0,(VLOOKUP(A2,'Données compet'!$A:$BG,33,FALSE))))</f>
        <v>4</v>
      </c>
      <c r="Z2" s="74">
        <f>IF(A2="","",IF((VLOOKUP(A2,'Données compet'!$A:$BG,34,FALSE))=0,0,(VLOOKUP(A2,'Données compet'!$A:$BG,34,FALSE))))</f>
        <v>7</v>
      </c>
      <c r="AA2" s="56">
        <f>IF(A2="","",IF((VLOOKUP(A2,'Données compet'!$A:$BG,35,FALSE))=0,0,(VLOOKUP(A2,'Données compet'!$A:$BG,35,FALSE))))</f>
        <v>2</v>
      </c>
      <c r="AB2" s="56">
        <f>IF(A2="","",IF((VLOOKUP(A2,'Données compet'!$A:$BG,36,FALSE))=0,0,(VLOOKUP(A2,'Données compet'!$A:$BG,36,FALSE))))</f>
        <v>1</v>
      </c>
      <c r="AC2" s="64">
        <f t="shared" ref="AC2:AC34" si="4">IF(A2="","",VALUE(CONCATENATE(X2,Y2,Z2,AA2,AB2)))</f>
        <v>964721</v>
      </c>
      <c r="AD2" s="65">
        <f t="shared" ref="AD2:AD34" si="5">IF(A2="","",RANK(AC2,$AC$2:$AC$34,))</f>
        <v>6</v>
      </c>
      <c r="AE2" s="67"/>
      <c r="AF2" s="62">
        <f>IF(AE2="",AD2,AE2)</f>
        <v>6</v>
      </c>
      <c r="AG2" s="2"/>
      <c r="AH2" s="138">
        <f>IF(A2="","",(D2+N2+X2))</f>
        <v>291</v>
      </c>
      <c r="AI2" s="139">
        <f t="shared" ref="AI2:AI17" si="6">IF(A2="","",(E2+O2+Y2))</f>
        <v>7</v>
      </c>
      <c r="AJ2" s="140" t="str">
        <f>+IF((AI2&lt;10),CONCATENATE(0,AI2),AI2)</f>
        <v>07</v>
      </c>
      <c r="AK2" s="141">
        <f>IFERROR((F2+P2+Z2),"")</f>
        <v>22</v>
      </c>
      <c r="AL2" s="140">
        <f>+IF((AK2&lt;10),CONCATENATE(0,AK2),AK2)</f>
        <v>22</v>
      </c>
      <c r="AM2" s="142">
        <f>IFERROR((G2+Q2+AA2),"")</f>
        <v>7</v>
      </c>
      <c r="AN2" s="142">
        <f>IFERROR((H2+R2+AB2),"")</f>
        <v>1</v>
      </c>
      <c r="AO2" s="143">
        <f>IF(A2="","",VALUE(CONCATENATE(AH2,AJ2,AL2)))</f>
        <v>2910722</v>
      </c>
      <c r="AP2" s="144">
        <f t="shared" ref="AP2:AP17" si="7">IF(A2="","",RANK(AO2,$AO$2:$AO$34,))</f>
        <v>5</v>
      </c>
      <c r="AQ2" s="145"/>
      <c r="AR2" s="144">
        <f>IF(AQ2="",AP2,AQ2)</f>
        <v>5</v>
      </c>
      <c r="AT2" s="137">
        <f>AK2+AM2+AN2</f>
        <v>30</v>
      </c>
    </row>
    <row r="3" spans="1:46" ht="15.75" x14ac:dyDescent="0.25">
      <c r="A3" s="58">
        <f>'Données compet'!A4</f>
        <v>2</v>
      </c>
      <c r="B3" s="47" t="str">
        <f>IF((VLOOKUP(A3,'Données compet'!$A:$BG,2,FALSE))=0,"",(VLOOKUP(A3,'Données compet'!$A:$BG,2,FALSE)))</f>
        <v>SANITA</v>
      </c>
      <c r="C3" s="59" t="str">
        <f>IF((VLOOKUP(A3,'Données compet'!$A:$BG,3,FALSE))=0,"",(VLOOKUP(A3,'Données compet'!$A:$BG,3,FALSE)))</f>
        <v>ROGER</v>
      </c>
      <c r="D3" s="57">
        <f>IF(A3="","",IF((VLOOKUP(A3,'Données compet'!$A:$BG,17,FALSE))=0,0,(VLOOKUP(A3,'Données compet'!$A:$BG,17,FALSE))))</f>
        <v>95</v>
      </c>
      <c r="E3" s="89">
        <f>IF(A3="","",IF((VLOOKUP(A3,'Données compet'!$A:$BG,5,FALSE))=0,0,(VLOOKUP(A3,'Données compet'!$A:$BG,5,FALSE))))</f>
        <v>1</v>
      </c>
      <c r="F3" s="74">
        <f>IF(A3="","",IF((VLOOKUP(A3,'Données compet'!$A:$BG,6,FALSE))=0,0,(VLOOKUP(A3,'Données compet'!$A:$BG,6,FALSE))))</f>
        <v>6</v>
      </c>
      <c r="G3" s="56">
        <f>IF(A3="","",IF((VLOOKUP(A3,'Données compet'!$A:$BG,7,FALSE))=0,0,(VLOOKUP(A3,'Données compet'!$A:$BG,7,FALSE))))</f>
        <v>3</v>
      </c>
      <c r="H3" s="56">
        <f>IF(A3="","",IF((VLOOKUP(A3,'Données compet'!$A:$BG,8,FALSE))=0,0,(VLOOKUP(A3,'Données compet'!$A:$BG,8,FALSE))))</f>
        <v>1</v>
      </c>
      <c r="I3" s="64">
        <f t="shared" si="0"/>
        <v>951631</v>
      </c>
      <c r="J3" s="66">
        <f t="shared" si="1"/>
        <v>6</v>
      </c>
      <c r="K3" s="68"/>
      <c r="L3" s="63">
        <f t="shared" ref="L3:L13" si="8">IF(K3="",J3,K3)</f>
        <v>6</v>
      </c>
      <c r="M3" s="2"/>
      <c r="N3" s="60">
        <f>IF(A3="","",IF((VLOOKUP(A3,'Données compet'!$A:$BG,31,FALSE))=0,0,(VLOOKUP(A3,'Données compet'!$A:$BG,31,FALSE))))</f>
        <v>99</v>
      </c>
      <c r="O3" s="88">
        <f>IF(A3="","",IF((VLOOKUP(A3,'Données compet'!$A:$BG,19,FALSE))=0,0,(VLOOKUP(A3,'Données compet'!$A:$BG,19,FALSE))))</f>
        <v>2</v>
      </c>
      <c r="P3" s="79">
        <f>IF(A3="","",IF((VLOOKUP(A3,'Données compet'!$A:$BG,20,FALSE))=0,0,(VLOOKUP(A3,'Données compet'!$A:$BG,20,FALSE))))</f>
        <v>9</v>
      </c>
      <c r="Q3" s="61">
        <f>IF(A3="","",IF((VLOOKUP(A3,'Données compet'!$A:$BG,21,FALSE))=0,0,(VLOOKUP(A3,'Données compet'!$A:$BG,21,FALSE))))</f>
        <v>1</v>
      </c>
      <c r="R3" s="61">
        <f>IF(A3="","",IF((VLOOKUP(A3,'Données compet'!$A:$BG,22,FALSE))=0,0,(VLOOKUP(A3,'Données compet'!$A:$BG,22,FALSE))))</f>
        <v>0</v>
      </c>
      <c r="S3" s="64">
        <f t="shared" si="2"/>
        <v>992910</v>
      </c>
      <c r="T3" s="65">
        <f t="shared" si="3"/>
        <v>6</v>
      </c>
      <c r="U3" s="67"/>
      <c r="V3" s="62">
        <f t="shared" ref="V3:V13" si="9">IF(U3="",T3,U3)</f>
        <v>6</v>
      </c>
      <c r="W3" s="2"/>
      <c r="X3" s="57">
        <f>IF(A3="","",IF((VLOOKUP(A3,'Données compet'!$A:$BG,45,FALSE))=0,0,(VLOOKUP(A3,'Données compet'!$A:$BG,45,FALSE))))</f>
        <v>99</v>
      </c>
      <c r="Y3" s="89">
        <f>IF(A3="","",IF((VLOOKUP(A3,'Données compet'!$A:$BG,33,FALSE))=0,0,(VLOOKUP(A3,'Données compet'!$A:$BG,33,FALSE))))</f>
        <v>2</v>
      </c>
      <c r="Z3" s="74">
        <f>IF(A3="","",IF((VLOOKUP(A3,'Données compet'!$A:$BG,34,FALSE))=0,0,(VLOOKUP(A3,'Données compet'!$A:$BG,34,FALSE))))</f>
        <v>9</v>
      </c>
      <c r="AA3" s="56">
        <f>IF(A3="","",IF((VLOOKUP(A3,'Données compet'!$A:$BG,35,FALSE))=0,0,(VLOOKUP(A3,'Données compet'!$A:$BG,35,FALSE))))</f>
        <v>1</v>
      </c>
      <c r="AB3" s="56">
        <f>IF(A3="","",IF((VLOOKUP(A3,'Données compet'!$A:$BG,36,FALSE))=0,0,(VLOOKUP(A3,'Données compet'!$A:$BG,36,FALSE))))</f>
        <v>0</v>
      </c>
      <c r="AC3" s="64">
        <f t="shared" si="4"/>
        <v>992910</v>
      </c>
      <c r="AD3" s="65">
        <f t="shared" si="5"/>
        <v>2</v>
      </c>
      <c r="AE3" s="67"/>
      <c r="AF3" s="62">
        <f t="shared" ref="AF3:AF13" si="10">IF(AE3="",AD3,AE3)</f>
        <v>2</v>
      </c>
      <c r="AG3" s="2"/>
      <c r="AH3" s="138">
        <f t="shared" ref="AH3:AH14" si="11">IF(A3="","",(D3+N3+X3))</f>
        <v>293</v>
      </c>
      <c r="AI3" s="139">
        <f t="shared" si="6"/>
        <v>5</v>
      </c>
      <c r="AJ3" s="140" t="str">
        <f t="shared" ref="AJ3:AL34" si="12">+IF((AI3&lt;10),CONCATENATE(0,AI3),AI3)</f>
        <v>05</v>
      </c>
      <c r="AK3" s="146">
        <f t="shared" ref="AK3:AK13" si="13">IFERROR((F3+P3+Z3),"")</f>
        <v>24</v>
      </c>
      <c r="AL3" s="140">
        <f t="shared" si="12"/>
        <v>24</v>
      </c>
      <c r="AM3" s="147">
        <f t="shared" ref="AM3:AM13" si="14">IFERROR((G3+Q3+AA3),"")</f>
        <v>5</v>
      </c>
      <c r="AN3" s="147">
        <f t="shared" ref="AN3:AN15" si="15">IFERROR((H3+R3+AB3),"")</f>
        <v>1</v>
      </c>
      <c r="AO3" s="143">
        <f t="shared" ref="AO3:AO34" si="16">IF(A3="","",VALUE(CONCATENATE(AH3,AJ3,AL3)))</f>
        <v>2930524</v>
      </c>
      <c r="AP3" s="144">
        <f t="shared" si="7"/>
        <v>4</v>
      </c>
      <c r="AQ3" s="145"/>
      <c r="AR3" s="144">
        <f t="shared" ref="AR3:AR13" si="17">IF(AQ3="",AP3,AQ3)</f>
        <v>4</v>
      </c>
      <c r="AT3" s="137">
        <f t="shared" ref="AT3:AT14" si="18">AK3+AM3+AN3</f>
        <v>30</v>
      </c>
    </row>
    <row r="4" spans="1:46" ht="15.75" x14ac:dyDescent="0.25">
      <c r="A4" s="58">
        <f>'Données compet'!A5</f>
        <v>3</v>
      </c>
      <c r="B4" s="47" t="str">
        <f>IF((VLOOKUP(A4,'Données compet'!$A:$BG,2,FALSE))=0,"",(VLOOKUP(A4,'Données compet'!$A:$BG,2,FALSE)))</f>
        <v>JAHJA</v>
      </c>
      <c r="C4" s="59" t="str">
        <f>IF((VLOOKUP(A4,'Données compet'!$A:$BG,3,FALSE))=0,"",(VLOOKUP(A4,'Données compet'!$A:$BG,3,FALSE)))</f>
        <v>CHRISTIAN</v>
      </c>
      <c r="D4" s="57">
        <f>IF(A4="","",IF((VLOOKUP(A4,'Données compet'!$A:$BG,17,FALSE))=0,0,(VLOOKUP(A4,'Données compet'!$A:$BG,17,FALSE))))</f>
        <v>85</v>
      </c>
      <c r="E4" s="89">
        <f>IF(A4="","",IF((VLOOKUP(A4,'Données compet'!$A:$BG,5,FALSE))=0,0,(VLOOKUP(A4,'Données compet'!$A:$BG,5,FALSE))))</f>
        <v>2</v>
      </c>
      <c r="F4" s="74">
        <f>IF(A4="","",IF((VLOOKUP(A4,'Données compet'!$A:$BG,6,FALSE))=0,0,(VLOOKUP(A4,'Données compet'!$A:$BG,6,FALSE))))</f>
        <v>3</v>
      </c>
      <c r="G4" s="56">
        <f>IF(A4="","",IF((VLOOKUP(A4,'Données compet'!$A:$BG,7,FALSE))=0,0,(VLOOKUP(A4,'Données compet'!$A:$BG,7,FALSE))))</f>
        <v>3</v>
      </c>
      <c r="H4" s="56">
        <f>IF(A4="","",IF((VLOOKUP(A4,'Données compet'!$A:$BG,8,FALSE))=0,0,(VLOOKUP(A4,'Données compet'!$A:$BG,8,FALSE))))</f>
        <v>2</v>
      </c>
      <c r="I4" s="64">
        <f t="shared" si="0"/>
        <v>852332</v>
      </c>
      <c r="J4" s="66">
        <f t="shared" si="1"/>
        <v>12</v>
      </c>
      <c r="K4" s="68"/>
      <c r="L4" s="63">
        <f t="shared" si="8"/>
        <v>12</v>
      </c>
      <c r="M4" s="2"/>
      <c r="N4" s="60">
        <f>IF(A4="","",IF((VLOOKUP(A4,'Données compet'!$A:$BG,31,FALSE))=0,0,(VLOOKUP(A4,'Données compet'!$A:$BG,31,FALSE))))</f>
        <v>99</v>
      </c>
      <c r="O4" s="88">
        <f>IF(A4="","",IF((VLOOKUP(A4,'Données compet'!$A:$BG,19,FALSE))=0,0,(VLOOKUP(A4,'Données compet'!$A:$BG,19,FALSE))))</f>
        <v>4</v>
      </c>
      <c r="P4" s="79">
        <f>IF(A4="","",IF((VLOOKUP(A4,'Données compet'!$A:$BG,20,FALSE))=0,0,(VLOOKUP(A4,'Données compet'!$A:$BG,20,FALSE))))</f>
        <v>9</v>
      </c>
      <c r="Q4" s="61">
        <f>IF(A4="","",IF((VLOOKUP(A4,'Données compet'!$A:$BG,21,FALSE))=0,0,(VLOOKUP(A4,'Données compet'!$A:$BG,21,FALSE))))</f>
        <v>1</v>
      </c>
      <c r="R4" s="61">
        <f>IF(A4="","",IF((VLOOKUP(A4,'Données compet'!$A:$BG,22,FALSE))=0,0,(VLOOKUP(A4,'Données compet'!$A:$BG,22,FALSE))))</f>
        <v>0</v>
      </c>
      <c r="S4" s="64">
        <f t="shared" si="2"/>
        <v>994910</v>
      </c>
      <c r="T4" s="65">
        <f t="shared" si="3"/>
        <v>5</v>
      </c>
      <c r="U4" s="67"/>
      <c r="V4" s="62">
        <f t="shared" si="9"/>
        <v>5</v>
      </c>
      <c r="W4" s="2"/>
      <c r="X4" s="57">
        <f>IF(A4="","",IF((VLOOKUP(A4,'Données compet'!$A:$BG,45,FALSE))=0,0,(VLOOKUP(A4,'Données compet'!$A:$BG,45,FALSE))))</f>
        <v>95</v>
      </c>
      <c r="Y4" s="89">
        <f>IF(A4="","",IF((VLOOKUP(A4,'Données compet'!$A:$BG,33,FALSE))=0,0,(VLOOKUP(A4,'Données compet'!$A:$BG,33,FALSE))))</f>
        <v>1</v>
      </c>
      <c r="Z4" s="74">
        <f>IF(A4="","",IF((VLOOKUP(A4,'Données compet'!$A:$BG,34,FALSE))=0,0,(VLOOKUP(A4,'Données compet'!$A:$BG,34,FALSE))))</f>
        <v>6</v>
      </c>
      <c r="AA4" s="56">
        <f>IF(A4="","",IF((VLOOKUP(A4,'Données compet'!$A:$BG,35,FALSE))=0,0,(VLOOKUP(A4,'Données compet'!$A:$BG,35,FALSE))))</f>
        <v>3</v>
      </c>
      <c r="AB4" s="56">
        <f>IF(A4="","",IF((VLOOKUP(A4,'Données compet'!$A:$BG,36,FALSE))=0,0,(VLOOKUP(A4,'Données compet'!$A:$BG,36,FALSE))))</f>
        <v>1</v>
      </c>
      <c r="AC4" s="64">
        <f t="shared" si="4"/>
        <v>951631</v>
      </c>
      <c r="AD4" s="65">
        <f t="shared" si="5"/>
        <v>9</v>
      </c>
      <c r="AE4" s="67"/>
      <c r="AF4" s="62">
        <f t="shared" si="10"/>
        <v>9</v>
      </c>
      <c r="AG4" s="2"/>
      <c r="AH4" s="138">
        <f t="shared" si="11"/>
        <v>279</v>
      </c>
      <c r="AI4" s="139">
        <f t="shared" si="6"/>
        <v>7</v>
      </c>
      <c r="AJ4" s="140" t="str">
        <f t="shared" si="12"/>
        <v>07</v>
      </c>
      <c r="AK4" s="146">
        <f t="shared" si="13"/>
        <v>18</v>
      </c>
      <c r="AL4" s="140">
        <f t="shared" si="12"/>
        <v>18</v>
      </c>
      <c r="AM4" s="147">
        <f t="shared" si="14"/>
        <v>7</v>
      </c>
      <c r="AN4" s="147">
        <f t="shared" si="15"/>
        <v>3</v>
      </c>
      <c r="AO4" s="143">
        <f t="shared" si="16"/>
        <v>2790718</v>
      </c>
      <c r="AP4" s="144">
        <f t="shared" si="7"/>
        <v>10</v>
      </c>
      <c r="AQ4" s="145"/>
      <c r="AR4" s="144">
        <f t="shared" si="17"/>
        <v>10</v>
      </c>
      <c r="AT4" s="137">
        <f t="shared" si="18"/>
        <v>28</v>
      </c>
    </row>
    <row r="5" spans="1:46" ht="15.75" x14ac:dyDescent="0.25">
      <c r="A5" s="58">
        <f>'Données compet'!A6</f>
        <v>4</v>
      </c>
      <c r="B5" s="47" t="str">
        <f>IF((VLOOKUP(A5,'Données compet'!$A:$BG,2,FALSE))=0,"",(VLOOKUP(A5,'Données compet'!$A:$BG,2,FALSE)))</f>
        <v>JOOP</v>
      </c>
      <c r="C5" s="59" t="str">
        <f>IF((VLOOKUP(A5,'Données compet'!$A:$BG,3,FALSE))=0,"",(VLOOKUP(A5,'Données compet'!$A:$BG,3,FALSE)))</f>
        <v>ALAN</v>
      </c>
      <c r="D5" s="57">
        <f>IF(A5="","",IF((VLOOKUP(A5,'Données compet'!$A:$BG,17,FALSE))=0,0,(VLOOKUP(A5,'Données compet'!$A:$BG,17,FALSE))))</f>
        <v>92</v>
      </c>
      <c r="E5" s="89">
        <f>IF(A5="","",IF((VLOOKUP(A5,'Données compet'!$A:$BG,5,FALSE))=0,0,(VLOOKUP(A5,'Données compet'!$A:$BG,5,FALSE))))</f>
        <v>2</v>
      </c>
      <c r="F5" s="74">
        <f>IF(A5="","",IF((VLOOKUP(A5,'Données compet'!$A:$BG,6,FALSE))=0,0,(VLOOKUP(A5,'Données compet'!$A:$BG,6,FALSE))))</f>
        <v>6</v>
      </c>
      <c r="G5" s="56">
        <f>IF(A5="","",IF((VLOOKUP(A5,'Données compet'!$A:$BG,7,FALSE))=0,0,(VLOOKUP(A5,'Données compet'!$A:$BG,7,FALSE))))</f>
        <v>1</v>
      </c>
      <c r="H5" s="56">
        <f>IF(A5="","",IF((VLOOKUP(A5,'Données compet'!$A:$BG,8,FALSE))=0,0,(VLOOKUP(A5,'Données compet'!$A:$BG,8,FALSE))))</f>
        <v>2</v>
      </c>
      <c r="I5" s="64">
        <f t="shared" si="0"/>
        <v>922612</v>
      </c>
      <c r="J5" s="66">
        <f t="shared" si="1"/>
        <v>11</v>
      </c>
      <c r="K5" s="68"/>
      <c r="L5" s="63">
        <f t="shared" si="8"/>
        <v>11</v>
      </c>
      <c r="M5" s="2"/>
      <c r="N5" s="60">
        <f>IF(A5="","",IF((VLOOKUP(A5,'Données compet'!$A:$BG,31,FALSE))=0,0,(VLOOKUP(A5,'Données compet'!$A:$BG,31,FALSE))))</f>
        <v>100</v>
      </c>
      <c r="O5" s="88">
        <f>IF(A5="","",IF((VLOOKUP(A5,'Données compet'!$A:$BG,19,FALSE))=0,0,(VLOOKUP(A5,'Données compet'!$A:$BG,19,FALSE))))</f>
        <v>4</v>
      </c>
      <c r="P5" s="79">
        <f>IF(A5="","",IF((VLOOKUP(A5,'Données compet'!$A:$BG,20,FALSE))=0,0,(VLOOKUP(A5,'Données compet'!$A:$BG,20,FALSE))))</f>
        <v>10</v>
      </c>
      <c r="Q5" s="61">
        <f>IF(A5="","",IF((VLOOKUP(A5,'Données compet'!$A:$BG,21,FALSE))=0,0,(VLOOKUP(A5,'Données compet'!$A:$BG,21,FALSE))))</f>
        <v>0</v>
      </c>
      <c r="R5" s="61">
        <f>IF(A5="","",IF((VLOOKUP(A5,'Données compet'!$A:$BG,22,FALSE))=0,0,(VLOOKUP(A5,'Données compet'!$A:$BG,22,FALSE))))</f>
        <v>0</v>
      </c>
      <c r="S5" s="64">
        <f t="shared" si="2"/>
        <v>10041000</v>
      </c>
      <c r="T5" s="65">
        <f t="shared" si="3"/>
        <v>4</v>
      </c>
      <c r="U5" s="67"/>
      <c r="V5" s="62">
        <f t="shared" si="9"/>
        <v>4</v>
      </c>
      <c r="W5" s="2"/>
      <c r="X5" s="57">
        <f>IF(A5="","",IF((VLOOKUP(A5,'Données compet'!$A:$BG,45,FALSE))=0,0,(VLOOKUP(A5,'Données compet'!$A:$BG,45,FALSE))))</f>
        <v>98</v>
      </c>
      <c r="Y5" s="89">
        <f>IF(A5="","",IF((VLOOKUP(A5,'Données compet'!$A:$BG,33,FALSE))=0,0,(VLOOKUP(A5,'Données compet'!$A:$BG,33,FALSE))))</f>
        <v>1</v>
      </c>
      <c r="Z5" s="74">
        <f>IF(A5="","",IF((VLOOKUP(A5,'Données compet'!$A:$BG,34,FALSE))=0,0,(VLOOKUP(A5,'Données compet'!$A:$BG,34,FALSE))))</f>
        <v>8</v>
      </c>
      <c r="AA5" s="56">
        <f>IF(A5="","",IF((VLOOKUP(A5,'Données compet'!$A:$BG,35,FALSE))=0,0,(VLOOKUP(A5,'Données compet'!$A:$BG,35,FALSE))))</f>
        <v>2</v>
      </c>
      <c r="AB5" s="56">
        <f>IF(A5="","",IF((VLOOKUP(A5,'Données compet'!$A:$BG,36,FALSE))=0,0,(VLOOKUP(A5,'Données compet'!$A:$BG,36,FALSE))))</f>
        <v>0</v>
      </c>
      <c r="AC5" s="64">
        <f t="shared" si="4"/>
        <v>981820</v>
      </c>
      <c r="AD5" s="65">
        <f t="shared" si="5"/>
        <v>3</v>
      </c>
      <c r="AE5" s="67">
        <v>4</v>
      </c>
      <c r="AF5" s="62">
        <f t="shared" si="10"/>
        <v>4</v>
      </c>
      <c r="AG5" s="2"/>
      <c r="AH5" s="138">
        <f t="shared" si="11"/>
        <v>290</v>
      </c>
      <c r="AI5" s="139">
        <f t="shared" si="6"/>
        <v>7</v>
      </c>
      <c r="AJ5" s="140" t="str">
        <f t="shared" si="12"/>
        <v>07</v>
      </c>
      <c r="AK5" s="146">
        <f t="shared" si="13"/>
        <v>24</v>
      </c>
      <c r="AL5" s="140">
        <f t="shared" si="12"/>
        <v>24</v>
      </c>
      <c r="AM5" s="147">
        <f t="shared" si="14"/>
        <v>3</v>
      </c>
      <c r="AN5" s="147">
        <f t="shared" si="15"/>
        <v>2</v>
      </c>
      <c r="AO5" s="143">
        <f t="shared" si="16"/>
        <v>2900724</v>
      </c>
      <c r="AP5" s="144">
        <f t="shared" si="7"/>
        <v>6</v>
      </c>
      <c r="AQ5" s="145"/>
      <c r="AR5" s="144">
        <f t="shared" si="17"/>
        <v>6</v>
      </c>
      <c r="AT5" s="137">
        <f t="shared" si="18"/>
        <v>29</v>
      </c>
    </row>
    <row r="6" spans="1:46" ht="15.75" x14ac:dyDescent="0.25">
      <c r="A6" s="58">
        <f>'Données compet'!A7</f>
        <v>5</v>
      </c>
      <c r="B6" s="47" t="str">
        <f>IF((VLOOKUP(A6,'Données compet'!$A:$BG,2,FALSE))=0,"",(VLOOKUP(A6,'Données compet'!$A:$BG,2,FALSE)))</f>
        <v>KALAKO</v>
      </c>
      <c r="C6" s="59" t="str">
        <f>IF((VLOOKUP(A6,'Données compet'!$A:$BG,3,FALSE))=0,"",(VLOOKUP(A6,'Données compet'!$A:$BG,3,FALSE)))</f>
        <v>SIMON</v>
      </c>
      <c r="D6" s="57">
        <f>IF(A6="","",IF((VLOOKUP(A6,'Données compet'!$A:$BG,17,FALSE))=0,0,(VLOOKUP(A6,'Données compet'!$A:$BG,17,FALSE))))</f>
        <v>93</v>
      </c>
      <c r="E6" s="89">
        <f>IF(A6="","",IF((VLOOKUP(A6,'Données compet'!$A:$BG,5,FALSE))=0,0,(VLOOKUP(A6,'Données compet'!$A:$BG,5,FALSE))))</f>
        <v>1</v>
      </c>
      <c r="F6" s="74">
        <f>IF(A6="","",IF((VLOOKUP(A6,'Données compet'!$A:$BG,6,FALSE))=0,0,(VLOOKUP(A6,'Données compet'!$A:$BG,6,FALSE))))</f>
        <v>5</v>
      </c>
      <c r="G6" s="56">
        <f>IF(A6="","",IF((VLOOKUP(A6,'Données compet'!$A:$BG,7,FALSE))=0,0,(VLOOKUP(A6,'Données compet'!$A:$BG,7,FALSE))))</f>
        <v>4</v>
      </c>
      <c r="H6" s="56">
        <f>IF(A6="","",IF((VLOOKUP(A6,'Données compet'!$A:$BG,8,FALSE))=0,0,(VLOOKUP(A6,'Données compet'!$A:$BG,8,FALSE))))</f>
        <v>0</v>
      </c>
      <c r="I6" s="64">
        <f t="shared" si="0"/>
        <v>931540</v>
      </c>
      <c r="J6" s="66">
        <f t="shared" si="1"/>
        <v>9</v>
      </c>
      <c r="K6" s="68"/>
      <c r="L6" s="63">
        <f t="shared" si="8"/>
        <v>9</v>
      </c>
      <c r="M6" s="2"/>
      <c r="N6" s="60">
        <f>IF(A6="","",IF((VLOOKUP(A6,'Données compet'!$A:$BG,31,FALSE))=0,0,(VLOOKUP(A6,'Données compet'!$A:$BG,31,FALSE))))</f>
        <v>95</v>
      </c>
      <c r="O6" s="88">
        <f>IF(A6="","",IF((VLOOKUP(A6,'Données compet'!$A:$BG,19,FALSE))=0,0,(VLOOKUP(A6,'Données compet'!$A:$BG,19,FALSE))))</f>
        <v>1</v>
      </c>
      <c r="P6" s="79">
        <f>IF(A6="","",IF((VLOOKUP(A6,'Données compet'!$A:$BG,20,FALSE))=0,0,(VLOOKUP(A6,'Données compet'!$A:$BG,20,FALSE))))</f>
        <v>7</v>
      </c>
      <c r="Q6" s="61">
        <f>IF(A6="","",IF((VLOOKUP(A6,'Données compet'!$A:$BG,21,FALSE))=0,0,(VLOOKUP(A6,'Données compet'!$A:$BG,21,FALSE))))</f>
        <v>2</v>
      </c>
      <c r="R6" s="61">
        <f>IF(A6="","",IF((VLOOKUP(A6,'Données compet'!$A:$BG,22,FALSE))=0,0,(VLOOKUP(A6,'Données compet'!$A:$BG,22,FALSE))))</f>
        <v>0</v>
      </c>
      <c r="S6" s="64">
        <f t="shared" si="2"/>
        <v>951720</v>
      </c>
      <c r="T6" s="65">
        <f t="shared" si="3"/>
        <v>9</v>
      </c>
      <c r="U6" s="67"/>
      <c r="V6" s="62">
        <f t="shared" si="9"/>
        <v>9</v>
      </c>
      <c r="W6" s="2"/>
      <c r="X6" s="57">
        <f>IF(A6="","",IF((VLOOKUP(A6,'Données compet'!$A:$BG,45,FALSE))=0,0,(VLOOKUP(A6,'Données compet'!$A:$BG,45,FALSE))))</f>
        <v>96</v>
      </c>
      <c r="Y6" s="89">
        <f>IF(A6="","",IF((VLOOKUP(A6,'Données compet'!$A:$BG,33,FALSE))=0,0,(VLOOKUP(A6,'Données compet'!$A:$BG,33,FALSE))))</f>
        <v>3</v>
      </c>
      <c r="Z6" s="74">
        <f>IF(A6="","",IF((VLOOKUP(A6,'Données compet'!$A:$BG,34,FALSE))=0,0,(VLOOKUP(A6,'Données compet'!$A:$BG,34,FALSE))))</f>
        <v>7</v>
      </c>
      <c r="AA6" s="56">
        <f>IF(A6="","",IF((VLOOKUP(A6,'Données compet'!$A:$BG,35,FALSE))=0,0,(VLOOKUP(A6,'Données compet'!$A:$BG,35,FALSE))))</f>
        <v>2</v>
      </c>
      <c r="AB6" s="56">
        <f>IF(A6="","",IF((VLOOKUP(A6,'Données compet'!$A:$BG,36,FALSE))=0,0,(VLOOKUP(A6,'Données compet'!$A:$BG,36,FALSE))))</f>
        <v>1</v>
      </c>
      <c r="AC6" s="64">
        <f t="shared" si="4"/>
        <v>963721</v>
      </c>
      <c r="AD6" s="65">
        <f t="shared" si="5"/>
        <v>8</v>
      </c>
      <c r="AE6" s="67"/>
      <c r="AF6" s="62">
        <f t="shared" si="10"/>
        <v>8</v>
      </c>
      <c r="AG6" s="2"/>
      <c r="AH6" s="138">
        <f t="shared" si="11"/>
        <v>284</v>
      </c>
      <c r="AI6" s="139">
        <f t="shared" si="6"/>
        <v>5</v>
      </c>
      <c r="AJ6" s="140" t="str">
        <f t="shared" si="12"/>
        <v>05</v>
      </c>
      <c r="AK6" s="146">
        <f t="shared" si="13"/>
        <v>19</v>
      </c>
      <c r="AL6" s="140">
        <f t="shared" si="12"/>
        <v>19</v>
      </c>
      <c r="AM6" s="147">
        <f t="shared" si="14"/>
        <v>8</v>
      </c>
      <c r="AN6" s="147">
        <f t="shared" si="15"/>
        <v>1</v>
      </c>
      <c r="AO6" s="143">
        <f t="shared" si="16"/>
        <v>2840519</v>
      </c>
      <c r="AP6" s="144">
        <f t="shared" si="7"/>
        <v>8</v>
      </c>
      <c r="AQ6" s="145"/>
      <c r="AR6" s="144">
        <f t="shared" si="17"/>
        <v>8</v>
      </c>
      <c r="AT6" s="137">
        <f t="shared" si="18"/>
        <v>28</v>
      </c>
    </row>
    <row r="7" spans="1:46" ht="15.75" x14ac:dyDescent="0.25">
      <c r="A7" s="58">
        <f>'Données compet'!A8</f>
        <v>6</v>
      </c>
      <c r="B7" s="47" t="str">
        <f>IF((VLOOKUP(A7,'Données compet'!$A:$BG,2,FALSE))=0,"",(VLOOKUP(A7,'Données compet'!$A:$BG,2,FALSE)))</f>
        <v>SANITA</v>
      </c>
      <c r="C7" s="59" t="str">
        <f>IF((VLOOKUP(A7,'Données compet'!$A:$BG,3,FALSE))=0,"",(VLOOKUP(A7,'Données compet'!$A:$BG,3,FALSE)))</f>
        <v>TONY</v>
      </c>
      <c r="D7" s="57">
        <f>IF(A7="","",IF((VLOOKUP(A7,'Données compet'!$A:$BG,17,FALSE))=0,0,(VLOOKUP(A7,'Données compet'!$A:$BG,17,FALSE))))</f>
        <v>83</v>
      </c>
      <c r="E7" s="89">
        <f>IF(A7="","",IF((VLOOKUP(A7,'Données compet'!$A:$BG,5,FALSE))=0,0,(VLOOKUP(A7,'Données compet'!$A:$BG,5,FALSE))))</f>
        <v>1</v>
      </c>
      <c r="F7" s="74">
        <f>IF(A7="","",IF((VLOOKUP(A7,'Données compet'!$A:$BG,6,FALSE))=0,0,(VLOOKUP(A7,'Données compet'!$A:$BG,6,FALSE))))</f>
        <v>1</v>
      </c>
      <c r="G7" s="56">
        <f>IF(A7="","",IF((VLOOKUP(A7,'Données compet'!$A:$BG,7,FALSE))=0,0,(VLOOKUP(A7,'Données compet'!$A:$BG,7,FALSE))))</f>
        <v>5</v>
      </c>
      <c r="H7" s="56">
        <f>IF(A7="","",IF((VLOOKUP(A7,'Données compet'!$A:$BG,8,FALSE))=0,0,(VLOOKUP(A7,'Données compet'!$A:$BG,8,FALSE))))</f>
        <v>1</v>
      </c>
      <c r="I7" s="64">
        <f t="shared" si="0"/>
        <v>831151</v>
      </c>
      <c r="J7" s="66">
        <f t="shared" si="1"/>
        <v>13</v>
      </c>
      <c r="K7" s="68"/>
      <c r="L7" s="63">
        <f t="shared" si="8"/>
        <v>13</v>
      </c>
      <c r="M7" s="2"/>
      <c r="N7" s="60">
        <f>IF(A7="","",IF((VLOOKUP(A7,'Données compet'!$A:$BG,31,FALSE))=0,0,(VLOOKUP(A7,'Données compet'!$A:$BG,31,FALSE))))</f>
        <v>95</v>
      </c>
      <c r="O7" s="88">
        <f>IF(A7="","",IF((VLOOKUP(A7,'Données compet'!$A:$BG,19,FALSE))=0,0,(VLOOKUP(A7,'Données compet'!$A:$BG,19,FALSE))))</f>
        <v>1</v>
      </c>
      <c r="P7" s="79">
        <f>IF(A7="","",IF((VLOOKUP(A7,'Données compet'!$A:$BG,20,FALSE))=0,0,(VLOOKUP(A7,'Données compet'!$A:$BG,20,FALSE))))</f>
        <v>6</v>
      </c>
      <c r="Q7" s="61">
        <f>IF(A7="","",IF((VLOOKUP(A7,'Données compet'!$A:$BG,21,FALSE))=0,0,(VLOOKUP(A7,'Données compet'!$A:$BG,21,FALSE))))</f>
        <v>3</v>
      </c>
      <c r="R7" s="61">
        <f>IF(A7="","",IF((VLOOKUP(A7,'Données compet'!$A:$BG,22,FALSE))=0,0,(VLOOKUP(A7,'Données compet'!$A:$BG,22,FALSE))))</f>
        <v>1</v>
      </c>
      <c r="S7" s="64">
        <f t="shared" si="2"/>
        <v>951631</v>
      </c>
      <c r="T7" s="65">
        <f t="shared" si="3"/>
        <v>10</v>
      </c>
      <c r="U7" s="67">
        <v>11</v>
      </c>
      <c r="V7" s="62">
        <f t="shared" si="9"/>
        <v>11</v>
      </c>
      <c r="W7" s="2"/>
      <c r="X7" s="57">
        <f>IF(A7="","",IF((VLOOKUP(A7,'Données compet'!$A:$BG,45,FALSE))=0,0,(VLOOKUP(A7,'Données compet'!$A:$BG,45,FALSE))))</f>
        <v>90</v>
      </c>
      <c r="Y7" s="89">
        <f>IF(A7="","",IF((VLOOKUP(A7,'Données compet'!$A:$BG,33,FALSE))=0,0,(VLOOKUP(A7,'Données compet'!$A:$BG,33,FALSE))))</f>
        <v>1</v>
      </c>
      <c r="Z7" s="74">
        <f>IF(A7="","",IF((VLOOKUP(A7,'Données compet'!$A:$BG,34,FALSE))=0,0,(VLOOKUP(A7,'Données compet'!$A:$BG,34,FALSE))))</f>
        <v>2</v>
      </c>
      <c r="AA7" s="56">
        <f>IF(A7="","",IF((VLOOKUP(A7,'Données compet'!$A:$BG,35,FALSE))=0,0,(VLOOKUP(A7,'Données compet'!$A:$BG,35,FALSE))))</f>
        <v>6</v>
      </c>
      <c r="AB7" s="56">
        <f>IF(A7="","",IF((VLOOKUP(A7,'Données compet'!$A:$BG,36,FALSE))=0,0,(VLOOKUP(A7,'Données compet'!$A:$BG,36,FALSE))))</f>
        <v>2</v>
      </c>
      <c r="AC7" s="64">
        <f t="shared" si="4"/>
        <v>901262</v>
      </c>
      <c r="AD7" s="65">
        <f t="shared" si="5"/>
        <v>11</v>
      </c>
      <c r="AE7" s="67"/>
      <c r="AF7" s="62">
        <f t="shared" si="10"/>
        <v>11</v>
      </c>
      <c r="AG7" s="2"/>
      <c r="AH7" s="138">
        <f t="shared" si="11"/>
        <v>268</v>
      </c>
      <c r="AI7" s="139">
        <f t="shared" si="6"/>
        <v>3</v>
      </c>
      <c r="AJ7" s="140" t="str">
        <f t="shared" si="12"/>
        <v>03</v>
      </c>
      <c r="AK7" s="146">
        <f t="shared" si="13"/>
        <v>9</v>
      </c>
      <c r="AL7" s="140" t="str">
        <f t="shared" si="12"/>
        <v>09</v>
      </c>
      <c r="AM7" s="147">
        <f t="shared" si="14"/>
        <v>14</v>
      </c>
      <c r="AN7" s="147">
        <f t="shared" si="15"/>
        <v>4</v>
      </c>
      <c r="AO7" s="143">
        <f t="shared" si="16"/>
        <v>2680309</v>
      </c>
      <c r="AP7" s="144">
        <f t="shared" si="7"/>
        <v>12</v>
      </c>
      <c r="AQ7" s="145"/>
      <c r="AR7" s="144">
        <f t="shared" si="17"/>
        <v>12</v>
      </c>
      <c r="AT7" s="137">
        <f t="shared" si="18"/>
        <v>27</v>
      </c>
    </row>
    <row r="8" spans="1:46" ht="15.75" x14ac:dyDescent="0.25">
      <c r="A8" s="58">
        <f>'Données compet'!A9</f>
        <v>7</v>
      </c>
      <c r="B8" s="47" t="str">
        <f>IF((VLOOKUP(A8,'Données compet'!$A:$BG,2,FALSE))=0,"",(VLOOKUP(A8,'Données compet'!$A:$BG,2,FALSE)))</f>
        <v>UNDERWOOD</v>
      </c>
      <c r="C8" s="59" t="str">
        <f>IF((VLOOKUP(A8,'Données compet'!$A:$BG,3,FALSE))=0,"",(VLOOKUP(A8,'Données compet'!$A:$BG,3,FALSE)))</f>
        <v>JEAN-LUC</v>
      </c>
      <c r="D8" s="57">
        <f>IF(A8="","",IF((VLOOKUP(A8,'Données compet'!$A:$BG,17,FALSE))=0,0,(VLOOKUP(A8,'Données compet'!$A:$BG,17,FALSE))))</f>
        <v>94</v>
      </c>
      <c r="E8" s="89">
        <f>IF(A8="","",IF((VLOOKUP(A8,'Données compet'!$A:$BG,5,FALSE))=0,0,(VLOOKUP(A8,'Données compet'!$A:$BG,5,FALSE))))</f>
        <v>1</v>
      </c>
      <c r="F8" s="74">
        <f>IF(A8="","",IF((VLOOKUP(A8,'Données compet'!$A:$BG,6,FALSE))=0,0,(VLOOKUP(A8,'Données compet'!$A:$BG,6,FALSE))))</f>
        <v>5</v>
      </c>
      <c r="G8" s="56">
        <f>IF(A8="","",IF((VLOOKUP(A8,'Données compet'!$A:$BG,7,FALSE))=0,0,(VLOOKUP(A8,'Données compet'!$A:$BG,7,FALSE))))</f>
        <v>4</v>
      </c>
      <c r="H8" s="56">
        <f>IF(A8="","",IF((VLOOKUP(A8,'Données compet'!$A:$BG,8,FALSE))=0,0,(VLOOKUP(A8,'Données compet'!$A:$BG,8,FALSE))))</f>
        <v>1</v>
      </c>
      <c r="I8" s="64">
        <f t="shared" si="0"/>
        <v>941541</v>
      </c>
      <c r="J8" s="66">
        <f t="shared" si="1"/>
        <v>8</v>
      </c>
      <c r="K8" s="68"/>
      <c r="L8" s="63">
        <f t="shared" si="8"/>
        <v>8</v>
      </c>
      <c r="M8" s="2"/>
      <c r="N8" s="60">
        <f>IF(A8="","",IF((VLOOKUP(A8,'Données compet'!$A:$BG,31,FALSE))=0,0,(VLOOKUP(A8,'Données compet'!$A:$BG,31,FALSE))))</f>
        <v>86</v>
      </c>
      <c r="O8" s="88">
        <f>IF(A8="","",IF((VLOOKUP(A8,'Données compet'!$A:$BG,19,FALSE))=0,0,(VLOOKUP(A8,'Données compet'!$A:$BG,19,FALSE))))</f>
        <v>1</v>
      </c>
      <c r="P8" s="79">
        <f>IF(A8="","",IF((VLOOKUP(A8,'Données compet'!$A:$BG,20,FALSE))=0,0,(VLOOKUP(A8,'Données compet'!$A:$BG,20,FALSE))))</f>
        <v>2</v>
      </c>
      <c r="Q8" s="61">
        <f>IF(A8="","",IF((VLOOKUP(A8,'Données compet'!$A:$BG,21,FALSE))=0,0,(VLOOKUP(A8,'Données compet'!$A:$BG,21,FALSE))))</f>
        <v>3</v>
      </c>
      <c r="R8" s="61">
        <f>IF(A8="","",IF((VLOOKUP(A8,'Données compet'!$A:$BG,22,FALSE))=0,0,(VLOOKUP(A8,'Données compet'!$A:$BG,22,FALSE))))</f>
        <v>4</v>
      </c>
      <c r="S8" s="64">
        <f t="shared" si="2"/>
        <v>861234</v>
      </c>
      <c r="T8" s="65">
        <f t="shared" si="3"/>
        <v>12</v>
      </c>
      <c r="U8" s="67"/>
      <c r="V8" s="62">
        <f t="shared" si="9"/>
        <v>12</v>
      </c>
      <c r="W8" s="2"/>
      <c r="X8" s="57">
        <f>IF(A8="","",IF((VLOOKUP(A8,'Données compet'!$A:$BG,45,FALSE))=0,0,(VLOOKUP(A8,'Données compet'!$A:$BG,45,FALSE))))</f>
        <v>89</v>
      </c>
      <c r="Y8" s="89">
        <f>IF(A8="","",IF((VLOOKUP(A8,'Données compet'!$A:$BG,33,FALSE))=0,0,(VLOOKUP(A8,'Données compet'!$A:$BG,33,FALSE))))</f>
        <v>1</v>
      </c>
      <c r="Z8" s="74">
        <f>IF(A8="","",IF((VLOOKUP(A8,'Données compet'!$A:$BG,34,FALSE))=0,0,(VLOOKUP(A8,'Données compet'!$A:$BG,34,FALSE))))</f>
        <v>3</v>
      </c>
      <c r="AA8" s="56">
        <f>IF(A8="","",IF((VLOOKUP(A8,'Données compet'!$A:$BG,35,FALSE))=0,0,(VLOOKUP(A8,'Données compet'!$A:$BG,35,FALSE))))</f>
        <v>5</v>
      </c>
      <c r="AB8" s="56">
        <f>IF(A8="","",IF((VLOOKUP(A8,'Données compet'!$A:$BG,36,FALSE))=0,0,(VLOOKUP(A8,'Données compet'!$A:$BG,36,FALSE))))</f>
        <v>0</v>
      </c>
      <c r="AC8" s="64">
        <f t="shared" si="4"/>
        <v>891350</v>
      </c>
      <c r="AD8" s="65">
        <f t="shared" si="5"/>
        <v>12</v>
      </c>
      <c r="AE8" s="67"/>
      <c r="AF8" s="62">
        <f t="shared" si="10"/>
        <v>12</v>
      </c>
      <c r="AG8" s="2"/>
      <c r="AH8" s="138">
        <f t="shared" si="11"/>
        <v>269</v>
      </c>
      <c r="AI8" s="139">
        <f t="shared" si="6"/>
        <v>3</v>
      </c>
      <c r="AJ8" s="140" t="str">
        <f t="shared" si="12"/>
        <v>03</v>
      </c>
      <c r="AK8" s="146">
        <f t="shared" si="13"/>
        <v>10</v>
      </c>
      <c r="AL8" s="140">
        <f t="shared" si="12"/>
        <v>10</v>
      </c>
      <c r="AM8" s="147">
        <f t="shared" si="14"/>
        <v>12</v>
      </c>
      <c r="AN8" s="147">
        <f t="shared" si="15"/>
        <v>5</v>
      </c>
      <c r="AO8" s="143">
        <f t="shared" si="16"/>
        <v>2690310</v>
      </c>
      <c r="AP8" s="144">
        <f t="shared" si="7"/>
        <v>11</v>
      </c>
      <c r="AQ8" s="145"/>
      <c r="AR8" s="144">
        <f t="shared" si="17"/>
        <v>11</v>
      </c>
      <c r="AT8" s="137">
        <f t="shared" si="18"/>
        <v>27</v>
      </c>
    </row>
    <row r="9" spans="1:46" ht="15.75" x14ac:dyDescent="0.25">
      <c r="A9" s="58">
        <f>'Données compet'!A10</f>
        <v>8</v>
      </c>
      <c r="B9" s="47" t="str">
        <f>IF((VLOOKUP(A9,'Données compet'!$A:$BG,2,FALSE))=0,"",(VLOOKUP(A9,'Données compet'!$A:$BG,2,FALSE)))</f>
        <v>BOISSON</v>
      </c>
      <c r="C9" s="59" t="str">
        <f>IF((VLOOKUP(A9,'Données compet'!$A:$BG,3,FALSE))=0,"",(VLOOKUP(A9,'Données compet'!$A:$BG,3,FALSE)))</f>
        <v>JEAN-GUY</v>
      </c>
      <c r="D9" s="57">
        <f>IF(A9="","",IF((VLOOKUP(A9,'Données compet'!$A:$BG,17,FALSE))=0,0,(VLOOKUP(A9,'Données compet'!$A:$BG,17,FALSE))))</f>
        <v>94</v>
      </c>
      <c r="E9" s="89">
        <f>IF(A9="","",IF((VLOOKUP(A9,'Données compet'!$A:$BG,5,FALSE))=0,0,(VLOOKUP(A9,'Données compet'!$A:$BG,5,FALSE))))</f>
        <v>2</v>
      </c>
      <c r="F9" s="74">
        <f>IF(A9="","",IF((VLOOKUP(A9,'Données compet'!$A:$BG,6,FALSE))=0,0,(VLOOKUP(A9,'Données compet'!$A:$BG,6,FALSE))))</f>
        <v>5</v>
      </c>
      <c r="G9" s="56">
        <f>IF(A9="","",IF((VLOOKUP(A9,'Données compet'!$A:$BG,7,FALSE))=0,0,(VLOOKUP(A9,'Données compet'!$A:$BG,7,FALSE))))</f>
        <v>4</v>
      </c>
      <c r="H9" s="56">
        <f>IF(A9="","",IF((VLOOKUP(A9,'Données compet'!$A:$BG,8,FALSE))=0,0,(VLOOKUP(A9,'Données compet'!$A:$BG,8,FALSE))))</f>
        <v>1</v>
      </c>
      <c r="I9" s="64">
        <f t="shared" si="0"/>
        <v>942541</v>
      </c>
      <c r="J9" s="66">
        <f t="shared" si="1"/>
        <v>7</v>
      </c>
      <c r="K9" s="68"/>
      <c r="L9" s="63">
        <f t="shared" si="8"/>
        <v>7</v>
      </c>
      <c r="M9" s="2"/>
      <c r="N9" s="60">
        <f>IF(A9="","",IF((VLOOKUP(A9,'Données compet'!$A:$BG,31,FALSE))=0,0,(VLOOKUP(A9,'Données compet'!$A:$BG,31,FALSE))))</f>
        <v>99</v>
      </c>
      <c r="O9" s="88">
        <f>IF(A9="","",IF((VLOOKUP(A9,'Données compet'!$A:$BG,19,FALSE))=0,0,(VLOOKUP(A9,'Données compet'!$A:$BG,19,FALSE))))</f>
        <v>1</v>
      </c>
      <c r="P9" s="79">
        <f>IF(A9="","",IF((VLOOKUP(A9,'Données compet'!$A:$BG,20,FALSE))=0,0,(VLOOKUP(A9,'Données compet'!$A:$BG,20,FALSE))))</f>
        <v>9</v>
      </c>
      <c r="Q9" s="61">
        <f>IF(A9="","",IF((VLOOKUP(A9,'Données compet'!$A:$BG,21,FALSE))=0,0,(VLOOKUP(A9,'Données compet'!$A:$BG,21,FALSE))))</f>
        <v>1</v>
      </c>
      <c r="R9" s="61">
        <f>IF(A9="","",IF((VLOOKUP(A9,'Données compet'!$A:$BG,22,FALSE))=0,0,(VLOOKUP(A9,'Données compet'!$A:$BG,22,FALSE))))</f>
        <v>0</v>
      </c>
      <c r="S9" s="64">
        <f t="shared" si="2"/>
        <v>991910</v>
      </c>
      <c r="T9" s="65">
        <f t="shared" si="3"/>
        <v>7</v>
      </c>
      <c r="U9" s="67"/>
      <c r="V9" s="62">
        <f t="shared" si="9"/>
        <v>7</v>
      </c>
      <c r="W9" s="2"/>
      <c r="X9" s="57">
        <f>IF(A9="","",IF((VLOOKUP(A9,'Données compet'!$A:$BG,45,FALSE))=0,0,(VLOOKUP(A9,'Données compet'!$A:$BG,45,FALSE))))</f>
        <v>91</v>
      </c>
      <c r="Y9" s="89">
        <f>IF(A9="","",IF((VLOOKUP(A9,'Données compet'!$A:$BG,33,FALSE))=0,0,(VLOOKUP(A9,'Données compet'!$A:$BG,33,FALSE))))</f>
        <v>0</v>
      </c>
      <c r="Z9" s="74">
        <f>IF(A9="","",IF((VLOOKUP(A9,'Données compet'!$A:$BG,34,FALSE))=0,0,(VLOOKUP(A9,'Données compet'!$A:$BG,34,FALSE))))</f>
        <v>5</v>
      </c>
      <c r="AA9" s="56">
        <f>IF(A9="","",IF((VLOOKUP(A9,'Données compet'!$A:$BG,35,FALSE))=0,0,(VLOOKUP(A9,'Données compet'!$A:$BG,35,FALSE))))</f>
        <v>1</v>
      </c>
      <c r="AB9" s="56">
        <f>IF(A9="","",IF((VLOOKUP(A9,'Données compet'!$A:$BG,36,FALSE))=0,0,(VLOOKUP(A9,'Données compet'!$A:$BG,36,FALSE))))</f>
        <v>4</v>
      </c>
      <c r="AC9" s="64">
        <f t="shared" si="4"/>
        <v>910514</v>
      </c>
      <c r="AD9" s="65">
        <f t="shared" si="5"/>
        <v>10</v>
      </c>
      <c r="AE9" s="67"/>
      <c r="AF9" s="62">
        <f t="shared" si="10"/>
        <v>10</v>
      </c>
      <c r="AG9" s="2"/>
      <c r="AH9" s="138">
        <f t="shared" si="11"/>
        <v>284</v>
      </c>
      <c r="AI9" s="139">
        <f t="shared" si="6"/>
        <v>3</v>
      </c>
      <c r="AJ9" s="140" t="str">
        <f t="shared" si="12"/>
        <v>03</v>
      </c>
      <c r="AK9" s="146">
        <f t="shared" si="13"/>
        <v>19</v>
      </c>
      <c r="AL9" s="140">
        <f t="shared" si="12"/>
        <v>19</v>
      </c>
      <c r="AM9" s="147">
        <f t="shared" si="14"/>
        <v>6</v>
      </c>
      <c r="AN9" s="147">
        <f t="shared" si="15"/>
        <v>5</v>
      </c>
      <c r="AO9" s="143">
        <f t="shared" si="16"/>
        <v>2840319</v>
      </c>
      <c r="AP9" s="144">
        <f t="shared" si="7"/>
        <v>9</v>
      </c>
      <c r="AQ9" s="145"/>
      <c r="AR9" s="144">
        <f t="shared" si="17"/>
        <v>9</v>
      </c>
      <c r="AT9" s="137">
        <f t="shared" si="18"/>
        <v>30</v>
      </c>
    </row>
    <row r="10" spans="1:46" ht="15.75" x14ac:dyDescent="0.25">
      <c r="A10" s="58">
        <f>'Données compet'!A11</f>
        <v>9</v>
      </c>
      <c r="B10" s="47" t="str">
        <f>IF((VLOOKUP(A10,'Données compet'!$A:$BG,2,FALSE))=0,"",(VLOOKUP(A10,'Données compet'!$A:$BG,2,FALSE)))</f>
        <v>NAGLE</v>
      </c>
      <c r="C10" s="59" t="str">
        <f>IF((VLOOKUP(A10,'Données compet'!$A:$BG,3,FALSE))=0,"",(VLOOKUP(A10,'Données compet'!$A:$BG,3,FALSE)))</f>
        <v>CHRISTOPHE</v>
      </c>
      <c r="D10" s="57">
        <f>IF(A10="","",IF((VLOOKUP(A10,'Données compet'!$A:$BG,17,FALSE))=0,0,(VLOOKUP(A10,'Données compet'!$A:$BG,17,FALSE))))</f>
        <v>99</v>
      </c>
      <c r="E10" s="89">
        <f>IF(A10="","",IF((VLOOKUP(A10,'Données compet'!$A:$BG,5,FALSE))=0,0,(VLOOKUP(A10,'Données compet'!$A:$BG,5,FALSE))))</f>
        <v>1</v>
      </c>
      <c r="F10" s="74">
        <f>IF(A10="","",IF((VLOOKUP(A10,'Données compet'!$A:$BG,6,FALSE))=0,0,(VLOOKUP(A10,'Données compet'!$A:$BG,6,FALSE))))</f>
        <v>9</v>
      </c>
      <c r="G10" s="56">
        <f>IF(A10="","",IF((VLOOKUP(A10,'Données compet'!$A:$BG,7,FALSE))=0,0,(VLOOKUP(A10,'Données compet'!$A:$BG,7,FALSE))))</f>
        <v>1</v>
      </c>
      <c r="H10" s="56">
        <f>IF(A10="","",IF((VLOOKUP(A10,'Données compet'!$A:$BG,8,FALSE))=0,0,(VLOOKUP(A10,'Données compet'!$A:$BG,8,FALSE))))</f>
        <v>0</v>
      </c>
      <c r="I10" s="64">
        <f t="shared" si="0"/>
        <v>991910</v>
      </c>
      <c r="J10" s="66">
        <f t="shared" si="1"/>
        <v>1</v>
      </c>
      <c r="K10" s="68"/>
      <c r="L10" s="63">
        <f t="shared" si="8"/>
        <v>1</v>
      </c>
      <c r="M10" s="2"/>
      <c r="N10" s="60">
        <f>IF(A10="","",IF((VLOOKUP(A10,'Données compet'!$A:$BG,31,FALSE))=0,0,(VLOOKUP(A10,'Données compet'!$A:$BG,31,FALSE))))</f>
        <v>100</v>
      </c>
      <c r="O10" s="88">
        <f>IF(A10="","",IF((VLOOKUP(A10,'Données compet'!$A:$BG,19,FALSE))=0,0,(VLOOKUP(A10,'Données compet'!$A:$BG,19,FALSE))))</f>
        <v>5</v>
      </c>
      <c r="P10" s="79">
        <f>IF(A10="","",IF((VLOOKUP(A10,'Données compet'!$A:$BG,20,FALSE))=0,0,(VLOOKUP(A10,'Données compet'!$A:$BG,20,FALSE))))</f>
        <v>10</v>
      </c>
      <c r="Q10" s="61">
        <f>IF(A10="","",IF((VLOOKUP(A10,'Données compet'!$A:$BG,21,FALSE))=0,0,(VLOOKUP(A10,'Données compet'!$A:$BG,21,FALSE))))</f>
        <v>0</v>
      </c>
      <c r="R10" s="61">
        <f>IF(A10="","",IF((VLOOKUP(A10,'Données compet'!$A:$BG,22,FALSE))=0,0,(VLOOKUP(A10,'Données compet'!$A:$BG,22,FALSE))))</f>
        <v>0</v>
      </c>
      <c r="S10" s="64">
        <f t="shared" si="2"/>
        <v>10051000</v>
      </c>
      <c r="T10" s="65">
        <f t="shared" si="3"/>
        <v>3</v>
      </c>
      <c r="U10" s="67"/>
      <c r="V10" s="62">
        <f t="shared" si="9"/>
        <v>3</v>
      </c>
      <c r="W10" s="2"/>
      <c r="X10" s="57">
        <f>IF(A10="","",IF((VLOOKUP(A10,'Données compet'!$A:$BG,45,FALSE))=0,0,(VLOOKUP(A10,'Données compet'!$A:$BG,45,FALSE))))</f>
        <v>97</v>
      </c>
      <c r="Y10" s="89">
        <f>IF(A10="","",IF((VLOOKUP(A10,'Données compet'!$A:$BG,33,FALSE))=0,0,(VLOOKUP(A10,'Données compet'!$A:$BG,33,FALSE))))</f>
        <v>2</v>
      </c>
      <c r="Z10" s="74">
        <f>IF(A10="","",IF((VLOOKUP(A10,'Données compet'!$A:$BG,34,FALSE))=0,0,(VLOOKUP(A10,'Données compet'!$A:$BG,34,FALSE))))</f>
        <v>7</v>
      </c>
      <c r="AA10" s="56">
        <f>IF(A10="","",IF((VLOOKUP(A10,'Données compet'!$A:$BG,35,FALSE))=0,0,(VLOOKUP(A10,'Données compet'!$A:$BG,35,FALSE))))</f>
        <v>3</v>
      </c>
      <c r="AB10" s="56">
        <f>IF(A10="","",IF((VLOOKUP(A10,'Données compet'!$A:$BG,36,FALSE))=0,0,(VLOOKUP(A10,'Données compet'!$A:$BG,36,FALSE))))</f>
        <v>0</v>
      </c>
      <c r="AC10" s="64">
        <f t="shared" si="4"/>
        <v>972730</v>
      </c>
      <c r="AD10" s="65">
        <f t="shared" si="5"/>
        <v>5</v>
      </c>
      <c r="AE10" s="67"/>
      <c r="AF10" s="62">
        <f t="shared" si="10"/>
        <v>5</v>
      </c>
      <c r="AG10" s="2"/>
      <c r="AH10" s="138">
        <f t="shared" si="11"/>
        <v>296</v>
      </c>
      <c r="AI10" s="139">
        <f t="shared" si="6"/>
        <v>8</v>
      </c>
      <c r="AJ10" s="140" t="str">
        <f t="shared" si="12"/>
        <v>08</v>
      </c>
      <c r="AK10" s="146">
        <f t="shared" si="13"/>
        <v>26</v>
      </c>
      <c r="AL10" s="140">
        <f t="shared" si="12"/>
        <v>26</v>
      </c>
      <c r="AM10" s="147">
        <f t="shared" si="14"/>
        <v>4</v>
      </c>
      <c r="AN10" s="147">
        <f t="shared" si="15"/>
        <v>0</v>
      </c>
      <c r="AO10" s="143">
        <f t="shared" si="16"/>
        <v>2960826</v>
      </c>
      <c r="AP10" s="144">
        <f t="shared" si="7"/>
        <v>1</v>
      </c>
      <c r="AQ10" s="145"/>
      <c r="AR10" s="144">
        <f t="shared" si="17"/>
        <v>1</v>
      </c>
      <c r="AT10" s="137">
        <f t="shared" si="18"/>
        <v>30</v>
      </c>
    </row>
    <row r="11" spans="1:46" ht="15.75" x14ac:dyDescent="0.25">
      <c r="A11" s="58">
        <f>'Données compet'!A12</f>
        <v>10</v>
      </c>
      <c r="B11" s="47" t="str">
        <f>IF((VLOOKUP(A11,'Données compet'!$A:$BG,2,FALSE))=0,"",(VLOOKUP(A11,'Données compet'!$A:$BG,2,FALSE)))</f>
        <v>MOESTAR</v>
      </c>
      <c r="C11" s="59" t="str">
        <f>IF((VLOOKUP(A11,'Données compet'!$A:$BG,3,FALSE))=0,"",(VLOOKUP(A11,'Données compet'!$A:$BG,3,FALSE)))</f>
        <v>RONALD</v>
      </c>
      <c r="D11" s="57">
        <f>IF(A11="","",IF((VLOOKUP(A11,'Données compet'!$A:$BG,17,FALSE))=0,0,(VLOOKUP(A11,'Données compet'!$A:$BG,17,FALSE))))</f>
        <v>93</v>
      </c>
      <c r="E11" s="89">
        <f>IF(A11="","",IF((VLOOKUP(A11,'Données compet'!$A:$BG,5,FALSE))=0,0,(VLOOKUP(A11,'Données compet'!$A:$BG,5,FALSE))))</f>
        <v>1</v>
      </c>
      <c r="F11" s="74">
        <f>IF(A11="","",IF((VLOOKUP(A11,'Données compet'!$A:$BG,6,FALSE))=0,0,(VLOOKUP(A11,'Données compet'!$A:$BG,6,FALSE))))</f>
        <v>4</v>
      </c>
      <c r="G11" s="56">
        <f>IF(A11="","",IF((VLOOKUP(A11,'Données compet'!$A:$BG,7,FALSE))=0,0,(VLOOKUP(A11,'Données compet'!$A:$BG,7,FALSE))))</f>
        <v>5</v>
      </c>
      <c r="H11" s="56">
        <f>IF(A11="","",IF((VLOOKUP(A11,'Données compet'!$A:$BG,8,FALSE))=0,0,(VLOOKUP(A11,'Données compet'!$A:$BG,8,FALSE))))</f>
        <v>1</v>
      </c>
      <c r="I11" s="64">
        <f t="shared" si="0"/>
        <v>931451</v>
      </c>
      <c r="J11" s="66">
        <f t="shared" si="1"/>
        <v>10</v>
      </c>
      <c r="K11" s="68"/>
      <c r="L11" s="63">
        <f t="shared" si="8"/>
        <v>10</v>
      </c>
      <c r="M11" s="2"/>
      <c r="N11" s="60">
        <f>IF(A11="","",IF((VLOOKUP(A11,'Données compet'!$A:$BG,31,FALSE))=0,0,(VLOOKUP(A11,'Données compet'!$A:$BG,31,FALSE))))</f>
        <v>100</v>
      </c>
      <c r="O11" s="88">
        <f>IF(A11="","",IF((VLOOKUP(A11,'Données compet'!$A:$BG,19,FALSE))=0,0,(VLOOKUP(A11,'Données compet'!$A:$BG,19,FALSE))))</f>
        <v>7</v>
      </c>
      <c r="P11" s="79">
        <f>IF(A11="","",IF((VLOOKUP(A11,'Données compet'!$A:$BG,20,FALSE))=0,0,(VLOOKUP(A11,'Données compet'!$A:$BG,20,FALSE))))</f>
        <v>10</v>
      </c>
      <c r="Q11" s="61">
        <f>IF(A11="","",IF((VLOOKUP(A11,'Données compet'!$A:$BG,21,FALSE))=0,0,(VLOOKUP(A11,'Données compet'!$A:$BG,21,FALSE))))</f>
        <v>0</v>
      </c>
      <c r="R11" s="61">
        <f>IF(A11="","",IF((VLOOKUP(A11,'Données compet'!$A:$BG,22,FALSE))=0,0,(VLOOKUP(A11,'Données compet'!$A:$BG,22,FALSE))))</f>
        <v>0</v>
      </c>
      <c r="S11" s="64">
        <f t="shared" si="2"/>
        <v>10071000</v>
      </c>
      <c r="T11" s="65">
        <f t="shared" si="3"/>
        <v>2</v>
      </c>
      <c r="U11" s="67"/>
      <c r="V11" s="62">
        <f t="shared" si="9"/>
        <v>2</v>
      </c>
      <c r="W11" s="2"/>
      <c r="X11" s="57">
        <f>IF(A11="","",IF((VLOOKUP(A11,'Données compet'!$A:$BG,45,FALSE))=0,0,(VLOOKUP(A11,'Données compet'!$A:$BG,45,FALSE))))</f>
        <v>100</v>
      </c>
      <c r="Y11" s="89">
        <f>IF(A11="","",IF((VLOOKUP(A11,'Données compet'!$A:$BG,33,FALSE))=0,0,(VLOOKUP(A11,'Données compet'!$A:$BG,33,FALSE))))</f>
        <v>6</v>
      </c>
      <c r="Z11" s="74">
        <f>IF(A11="","",IF((VLOOKUP(A11,'Données compet'!$A:$BG,34,FALSE))=0,0,(VLOOKUP(A11,'Données compet'!$A:$BG,34,FALSE))))</f>
        <v>10</v>
      </c>
      <c r="AA11" s="56">
        <f>IF(A11="","",IF((VLOOKUP(A11,'Données compet'!$A:$BG,35,FALSE))=0,0,(VLOOKUP(A11,'Données compet'!$A:$BG,35,FALSE))))</f>
        <v>0</v>
      </c>
      <c r="AB11" s="56">
        <f>IF(A11="","",IF((VLOOKUP(A11,'Données compet'!$A:$BG,36,FALSE))=0,0,(VLOOKUP(A11,'Données compet'!$A:$BG,36,FALSE))))</f>
        <v>0</v>
      </c>
      <c r="AC11" s="64">
        <f t="shared" si="4"/>
        <v>10061000</v>
      </c>
      <c r="AD11" s="65">
        <f t="shared" si="5"/>
        <v>1</v>
      </c>
      <c r="AE11" s="67"/>
      <c r="AF11" s="62">
        <f t="shared" si="10"/>
        <v>1</v>
      </c>
      <c r="AG11" s="2"/>
      <c r="AH11" s="138">
        <f t="shared" si="11"/>
        <v>293</v>
      </c>
      <c r="AI11" s="139">
        <f t="shared" si="6"/>
        <v>14</v>
      </c>
      <c r="AJ11" s="140">
        <f t="shared" si="12"/>
        <v>14</v>
      </c>
      <c r="AK11" s="146">
        <f t="shared" si="13"/>
        <v>24</v>
      </c>
      <c r="AL11" s="140">
        <f t="shared" si="12"/>
        <v>24</v>
      </c>
      <c r="AM11" s="147">
        <f t="shared" si="14"/>
        <v>5</v>
      </c>
      <c r="AN11" s="147">
        <f t="shared" si="15"/>
        <v>1</v>
      </c>
      <c r="AO11" s="143">
        <f t="shared" si="16"/>
        <v>2931424</v>
      </c>
      <c r="AP11" s="144">
        <f t="shared" si="7"/>
        <v>3</v>
      </c>
      <c r="AQ11" s="145"/>
      <c r="AR11" s="144">
        <f t="shared" si="17"/>
        <v>3</v>
      </c>
      <c r="AT11" s="137">
        <f t="shared" si="18"/>
        <v>30</v>
      </c>
    </row>
    <row r="12" spans="1:46" ht="15.75" x14ac:dyDescent="0.25">
      <c r="A12" s="58">
        <f>'Données compet'!A13</f>
        <v>11</v>
      </c>
      <c r="B12" s="47" t="str">
        <f>IF((VLOOKUP(A12,'Données compet'!$A:$BG,2,FALSE))=0,"",(VLOOKUP(A12,'Données compet'!$A:$BG,2,FALSE)))</f>
        <v>BOLEA</v>
      </c>
      <c r="C12" s="59" t="str">
        <f>IF((VLOOKUP(A12,'Données compet'!$A:$BG,3,FALSE))=0,"",(VLOOKUP(A12,'Données compet'!$A:$BG,3,FALSE)))</f>
        <v>JEAN-MARC</v>
      </c>
      <c r="D12" s="57">
        <f>IF(A12="","",IF((VLOOKUP(A12,'Données compet'!$A:$BG,17,FALSE))=0,0,(VLOOKUP(A12,'Données compet'!$A:$BG,17,FALSE))))</f>
        <v>96</v>
      </c>
      <c r="E12" s="89">
        <f>IF(A12="","",IF((VLOOKUP(A12,'Données compet'!$A:$BG,5,FALSE))=0,0,(VLOOKUP(A12,'Données compet'!$A:$BG,5,FALSE))))</f>
        <v>1</v>
      </c>
      <c r="F12" s="74">
        <f>IF(A12="","",IF((VLOOKUP(A12,'Données compet'!$A:$BG,6,FALSE))=0,0,(VLOOKUP(A12,'Données compet'!$A:$BG,6,FALSE))))</f>
        <v>7</v>
      </c>
      <c r="G12" s="56">
        <f>IF(A12="","",IF((VLOOKUP(A12,'Données compet'!$A:$BG,7,FALSE))=0,0,(VLOOKUP(A12,'Données compet'!$A:$BG,7,FALSE))))</f>
        <v>2</v>
      </c>
      <c r="H12" s="56">
        <f>IF(A12="","",IF((VLOOKUP(A12,'Données compet'!$A:$BG,8,FALSE))=0,0,(VLOOKUP(A12,'Données compet'!$A:$BG,8,FALSE))))</f>
        <v>1</v>
      </c>
      <c r="I12" s="64">
        <f t="shared" si="0"/>
        <v>961721</v>
      </c>
      <c r="J12" s="66">
        <f t="shared" si="1"/>
        <v>4</v>
      </c>
      <c r="K12" s="68"/>
      <c r="L12" s="63">
        <f t="shared" si="8"/>
        <v>4</v>
      </c>
      <c r="M12" s="2"/>
      <c r="N12" s="60">
        <f>IF(A12="","",IF((VLOOKUP(A12,'Données compet'!$A:$BG,31,FALSE))=0,0,(VLOOKUP(A12,'Données compet'!$A:$BG,31,FALSE))))</f>
        <v>0</v>
      </c>
      <c r="O12" s="88">
        <f>IF(A12="","",IF((VLOOKUP(A12,'Données compet'!$A:$BG,19,FALSE))=0,0,(VLOOKUP(A12,'Données compet'!$A:$BG,19,FALSE))))</f>
        <v>0</v>
      </c>
      <c r="P12" s="79">
        <f>IF(A12="","",IF((VLOOKUP(A12,'Données compet'!$A:$BG,20,FALSE))=0,0,(VLOOKUP(A12,'Données compet'!$A:$BG,20,FALSE))))</f>
        <v>0</v>
      </c>
      <c r="Q12" s="61">
        <f>IF(A12="","",IF((VLOOKUP(A12,'Données compet'!$A:$BG,21,FALSE))=0,0,(VLOOKUP(A12,'Données compet'!$A:$BG,21,FALSE))))</f>
        <v>0</v>
      </c>
      <c r="R12" s="61">
        <f>IF(A12="","",IF((VLOOKUP(A12,'Données compet'!$A:$BG,22,FALSE))=0,0,(VLOOKUP(A12,'Données compet'!$A:$BG,22,FALSE))))</f>
        <v>0</v>
      </c>
      <c r="S12" s="64">
        <f t="shared" si="2"/>
        <v>0</v>
      </c>
      <c r="T12" s="65">
        <f t="shared" si="3"/>
        <v>13</v>
      </c>
      <c r="U12" s="67"/>
      <c r="V12" s="62">
        <f t="shared" si="9"/>
        <v>13</v>
      </c>
      <c r="W12" s="2"/>
      <c r="X12" s="57">
        <f>IF(A12="","",IF((VLOOKUP(A12,'Données compet'!$A:$BG,45,FALSE))=0,0,(VLOOKUP(A12,'Données compet'!$A:$BG,45,FALSE))))</f>
        <v>73</v>
      </c>
      <c r="Y12" s="89">
        <f>IF(A12="","",IF((VLOOKUP(A12,'Données compet'!$A:$BG,33,FALSE))=0,0,(VLOOKUP(A12,'Données compet'!$A:$BG,33,FALSE))))</f>
        <v>0</v>
      </c>
      <c r="Z12" s="74">
        <f>IF(A12="","",IF((VLOOKUP(A12,'Données compet'!$A:$BG,34,FALSE))=0,0,(VLOOKUP(A12,'Données compet'!$A:$BG,34,FALSE))))</f>
        <v>2</v>
      </c>
      <c r="AA12" s="56">
        <f>IF(A12="","",IF((VLOOKUP(A12,'Données compet'!$A:$BG,35,FALSE))=0,0,(VLOOKUP(A12,'Données compet'!$A:$BG,35,FALSE))))</f>
        <v>1</v>
      </c>
      <c r="AB12" s="56">
        <f>IF(A12="","",IF((VLOOKUP(A12,'Données compet'!$A:$BG,36,FALSE))=0,0,(VLOOKUP(A12,'Données compet'!$A:$BG,36,FALSE))))</f>
        <v>3</v>
      </c>
      <c r="AC12" s="64">
        <f t="shared" si="4"/>
        <v>730213</v>
      </c>
      <c r="AD12" s="65">
        <f t="shared" si="5"/>
        <v>13</v>
      </c>
      <c r="AE12" s="67"/>
      <c r="AF12" s="62">
        <f t="shared" si="10"/>
        <v>13</v>
      </c>
      <c r="AG12" s="2"/>
      <c r="AH12" s="138">
        <f t="shared" si="11"/>
        <v>169</v>
      </c>
      <c r="AI12" s="139">
        <f t="shared" si="6"/>
        <v>1</v>
      </c>
      <c r="AJ12" s="140" t="str">
        <f t="shared" si="12"/>
        <v>01</v>
      </c>
      <c r="AK12" s="146">
        <f t="shared" si="13"/>
        <v>9</v>
      </c>
      <c r="AL12" s="140" t="str">
        <f t="shared" si="12"/>
        <v>09</v>
      </c>
      <c r="AM12" s="147">
        <f t="shared" si="14"/>
        <v>3</v>
      </c>
      <c r="AN12" s="147">
        <f t="shared" si="15"/>
        <v>4</v>
      </c>
      <c r="AO12" s="143">
        <f t="shared" si="16"/>
        <v>1690109</v>
      </c>
      <c r="AP12" s="144">
        <f t="shared" si="7"/>
        <v>13</v>
      </c>
      <c r="AQ12" s="145"/>
      <c r="AR12" s="144">
        <f t="shared" si="17"/>
        <v>13</v>
      </c>
      <c r="AT12" s="137">
        <f t="shared" si="18"/>
        <v>16</v>
      </c>
    </row>
    <row r="13" spans="1:46" ht="15.75" x14ac:dyDescent="0.25">
      <c r="A13" s="58">
        <f>'Données compet'!A14</f>
        <v>12</v>
      </c>
      <c r="B13" s="47" t="str">
        <f>IF((VLOOKUP(A13,'Données compet'!$A:$BG,2,FALSE))=0,"",(VLOOKUP(A13,'Données compet'!$A:$BG,2,FALSE)))</f>
        <v>DUCTANE</v>
      </c>
      <c r="C13" s="59" t="str">
        <f>IF((VLOOKUP(A13,'Données compet'!$A:$BG,3,FALSE))=0,"",(VLOOKUP(A13,'Données compet'!$A:$BG,3,FALSE)))</f>
        <v>FRANCOIS</v>
      </c>
      <c r="D13" s="57">
        <f>IF(A13="","",IF((VLOOKUP(A13,'Données compet'!$A:$BG,17,FALSE))=0,0,(VLOOKUP(A13,'Données compet'!$A:$BG,17,FALSE))))</f>
        <v>97</v>
      </c>
      <c r="E13" s="89">
        <f>IF(A13="","",IF((VLOOKUP(A13,'Données compet'!$A:$BG,5,FALSE))=0,0,(VLOOKUP(A13,'Données compet'!$A:$BG,5,FALSE))))</f>
        <v>1</v>
      </c>
      <c r="F13" s="74">
        <f>IF(A13="","",IF((VLOOKUP(A13,'Données compet'!$A:$BG,6,FALSE))=0,0,(VLOOKUP(A13,'Données compet'!$A:$BG,6,FALSE))))</f>
        <v>7</v>
      </c>
      <c r="G13" s="56">
        <f>IF(A13="","",IF((VLOOKUP(A13,'Données compet'!$A:$BG,7,FALSE))=0,0,(VLOOKUP(A13,'Données compet'!$A:$BG,7,FALSE))))</f>
        <v>3</v>
      </c>
      <c r="H13" s="56">
        <f>IF(A13="","",IF((VLOOKUP(A13,'Données compet'!$A:$BG,8,FALSE))=0,0,(VLOOKUP(A13,'Données compet'!$A:$BG,8,FALSE))))</f>
        <v>0</v>
      </c>
      <c r="I13" s="64">
        <f t="shared" si="0"/>
        <v>971730</v>
      </c>
      <c r="J13" s="66">
        <f t="shared" si="1"/>
        <v>2</v>
      </c>
      <c r="K13" s="68">
        <v>3</v>
      </c>
      <c r="L13" s="63">
        <f t="shared" si="8"/>
        <v>3</v>
      </c>
      <c r="M13" s="2"/>
      <c r="N13" s="60">
        <f>IF(A13="","",IF((VLOOKUP(A13,'Données compet'!$A:$BG,31,FALSE))=0,0,(VLOOKUP(A13,'Données compet'!$A:$BG,31,FALSE))))</f>
        <v>100</v>
      </c>
      <c r="O13" s="88">
        <f>IF(A13="","",IF((VLOOKUP(A13,'Données compet'!$A:$BG,19,FALSE))=0,0,(VLOOKUP(A13,'Données compet'!$A:$BG,19,FALSE))))</f>
        <v>8</v>
      </c>
      <c r="P13" s="79">
        <f>IF(A13="","",IF((VLOOKUP(A13,'Données compet'!$A:$BG,20,FALSE))=0,0,(VLOOKUP(A13,'Données compet'!$A:$BG,20,FALSE))))</f>
        <v>10</v>
      </c>
      <c r="Q13" s="61">
        <f>IF(A13="","",IF((VLOOKUP(A13,'Données compet'!$A:$BG,21,FALSE))=0,0,(VLOOKUP(A13,'Données compet'!$A:$BG,21,FALSE))))</f>
        <v>0</v>
      </c>
      <c r="R13" s="61">
        <f>IF(A13="","",IF((VLOOKUP(A13,'Données compet'!$A:$BG,22,FALSE))=0,0,(VLOOKUP(A13,'Données compet'!$A:$BG,22,FALSE))))</f>
        <v>0</v>
      </c>
      <c r="S13" s="64">
        <f t="shared" si="2"/>
        <v>10081000</v>
      </c>
      <c r="T13" s="65">
        <f t="shared" si="3"/>
        <v>1</v>
      </c>
      <c r="U13" s="67"/>
      <c r="V13" s="62">
        <f t="shared" si="9"/>
        <v>1</v>
      </c>
      <c r="W13" s="2"/>
      <c r="X13" s="57">
        <f>IF(A13="","",IF((VLOOKUP(A13,'Données compet'!$A:$BG,45,FALSE))=0,0,(VLOOKUP(A13,'Données compet'!$A:$BG,45,FALSE))))</f>
        <v>98</v>
      </c>
      <c r="Y13" s="89">
        <f>IF(A13="","",IF((VLOOKUP(A13,'Données compet'!$A:$BG,33,FALSE))=0,0,(VLOOKUP(A13,'Données compet'!$A:$BG,33,FALSE))))</f>
        <v>1</v>
      </c>
      <c r="Z13" s="74">
        <f>IF(A13="","",IF((VLOOKUP(A13,'Données compet'!$A:$BG,34,FALSE))=0,0,(VLOOKUP(A13,'Données compet'!$A:$BG,34,FALSE))))</f>
        <v>8</v>
      </c>
      <c r="AA13" s="56">
        <f>IF(A13="","",IF((VLOOKUP(A13,'Données compet'!$A:$BG,35,FALSE))=0,0,(VLOOKUP(A13,'Données compet'!$A:$BG,35,FALSE))))</f>
        <v>2</v>
      </c>
      <c r="AB13" s="56">
        <f>IF(A13="","",IF((VLOOKUP(A13,'Données compet'!$A:$BG,36,FALSE))=0,0,(VLOOKUP(A13,'Données compet'!$A:$BG,36,FALSE))))</f>
        <v>0</v>
      </c>
      <c r="AC13" s="64">
        <f t="shared" si="4"/>
        <v>981820</v>
      </c>
      <c r="AD13" s="65">
        <f t="shared" si="5"/>
        <v>3</v>
      </c>
      <c r="AE13" s="67">
        <v>3</v>
      </c>
      <c r="AF13" s="62">
        <f t="shared" si="10"/>
        <v>3</v>
      </c>
      <c r="AG13" s="2"/>
      <c r="AH13" s="138">
        <f t="shared" si="11"/>
        <v>295</v>
      </c>
      <c r="AI13" s="139">
        <f t="shared" si="6"/>
        <v>10</v>
      </c>
      <c r="AJ13" s="140">
        <f t="shared" si="12"/>
        <v>10</v>
      </c>
      <c r="AK13" s="146">
        <f t="shared" si="13"/>
        <v>25</v>
      </c>
      <c r="AL13" s="140">
        <f t="shared" si="12"/>
        <v>25</v>
      </c>
      <c r="AM13" s="147">
        <f t="shared" si="14"/>
        <v>5</v>
      </c>
      <c r="AN13" s="147">
        <f t="shared" si="15"/>
        <v>0</v>
      </c>
      <c r="AO13" s="143">
        <f t="shared" si="16"/>
        <v>2951025</v>
      </c>
      <c r="AP13" s="144">
        <f t="shared" si="7"/>
        <v>2</v>
      </c>
      <c r="AQ13" s="145"/>
      <c r="AR13" s="144">
        <f t="shared" si="17"/>
        <v>2</v>
      </c>
      <c r="AT13" s="137">
        <f t="shared" si="18"/>
        <v>30</v>
      </c>
    </row>
    <row r="14" spans="1:46" ht="15.75" x14ac:dyDescent="0.25">
      <c r="A14" s="58">
        <f>'Données compet'!A15</f>
        <v>13</v>
      </c>
      <c r="B14" s="47" t="str">
        <f>IF((VLOOKUP(A14,'Données compet'!$A:$BG,2,FALSE))=0,"",(VLOOKUP(A14,'Données compet'!$A:$BG,2,FALSE)))</f>
        <v>TRAN</v>
      </c>
      <c r="C14" s="59" t="str">
        <f>IF((VLOOKUP(A14,'Données compet'!$A:$BG,3,FALSE))=0,"",(VLOOKUP(A14,'Données compet'!$A:$BG,3,FALSE)))</f>
        <v>ANTHONY</v>
      </c>
      <c r="D14" s="57">
        <f>IF(A14="","",IF((VLOOKUP(A14,'Données compet'!$A:$BG,17,FALSE))=0,0,(VLOOKUP(A14,'Données compet'!$A:$BG,17,FALSE))))</f>
        <v>95</v>
      </c>
      <c r="E14" s="89">
        <f>IF(A14="","",IF((VLOOKUP(A14,'Données compet'!$A:$BG,5,FALSE))=0,0,(VLOOKUP(A14,'Données compet'!$A:$BG,5,FALSE))))</f>
        <v>2</v>
      </c>
      <c r="F14" s="74">
        <f>IF(A14="","",IF((VLOOKUP(A14,'Données compet'!$A:$BG,6,FALSE))=0,0,(VLOOKUP(A14,'Données compet'!$A:$BG,6,FALSE))))</f>
        <v>6</v>
      </c>
      <c r="G14" s="56">
        <f>IF(A14="","",IF((VLOOKUP(A14,'Données compet'!$A:$BG,7,FALSE))=0,0,(VLOOKUP(A14,'Données compet'!$A:$BG,7,FALSE))))</f>
        <v>3</v>
      </c>
      <c r="H14" s="56">
        <f>IF(A14="","",IF((VLOOKUP(A14,'Données compet'!$A:$BG,8,FALSE))=0,0,(VLOOKUP(A14,'Données compet'!$A:$BG,8,FALSE))))</f>
        <v>1</v>
      </c>
      <c r="I14" s="64">
        <f t="shared" si="0"/>
        <v>952631</v>
      </c>
      <c r="J14" s="66">
        <f t="shared" si="1"/>
        <v>5</v>
      </c>
      <c r="K14" s="68"/>
      <c r="L14" s="63">
        <f t="shared" ref="L14:L34" si="19">IF(K14="",J14,K14)</f>
        <v>5</v>
      </c>
      <c r="M14" s="2"/>
      <c r="N14" s="60">
        <f>IF(A14="","",IF((VLOOKUP(A14,'Données compet'!$A:$BG,31,FALSE))=0,0,(VLOOKUP(A14,'Données compet'!$A:$BG,31,FALSE))))</f>
        <v>95</v>
      </c>
      <c r="O14" s="88">
        <f>IF(A14="","",IF((VLOOKUP(A14,'Données compet'!$A:$BG,19,FALSE))=0,0,(VLOOKUP(A14,'Données compet'!$A:$BG,19,FALSE))))</f>
        <v>1</v>
      </c>
      <c r="P14" s="79">
        <f>IF(A14="","",IF((VLOOKUP(A14,'Données compet'!$A:$BG,20,FALSE))=0,0,(VLOOKUP(A14,'Données compet'!$A:$BG,20,FALSE))))</f>
        <v>6</v>
      </c>
      <c r="Q14" s="61">
        <f>IF(A14="","",IF((VLOOKUP(A14,'Données compet'!$A:$BG,21,FALSE))=0,0,(VLOOKUP(A14,'Données compet'!$A:$BG,21,FALSE))))</f>
        <v>3</v>
      </c>
      <c r="R14" s="61">
        <f>IF(A14="","",IF((VLOOKUP(A14,'Données compet'!$A:$BG,22,FALSE))=0,0,(VLOOKUP(A14,'Données compet'!$A:$BG,22,FALSE))))</f>
        <v>1</v>
      </c>
      <c r="S14" s="64">
        <f t="shared" si="2"/>
        <v>951631</v>
      </c>
      <c r="T14" s="65">
        <f t="shared" si="3"/>
        <v>10</v>
      </c>
      <c r="U14" s="67">
        <v>10</v>
      </c>
      <c r="V14" s="62">
        <f t="shared" ref="V14:V34" si="20">IF(U14="",T14,U14)</f>
        <v>10</v>
      </c>
      <c r="W14" s="2"/>
      <c r="X14" s="57">
        <f>IF(A14="","",IF((VLOOKUP(A14,'Données compet'!$A:$BG,45,FALSE))=0,0,(VLOOKUP(A14,'Données compet'!$A:$BG,45,FALSE))))</f>
        <v>96</v>
      </c>
      <c r="Y14" s="89">
        <f>IF(A14="","",IF((VLOOKUP(A14,'Données compet'!$A:$BG,33,FALSE))=0,0,(VLOOKUP(A14,'Données compet'!$A:$BG,33,FALSE))))</f>
        <v>4</v>
      </c>
      <c r="Z14" s="74">
        <f>IF(A14="","",IF((VLOOKUP(A14,'Données compet'!$A:$BG,34,FALSE))=0,0,(VLOOKUP(A14,'Données compet'!$A:$BG,34,FALSE))))</f>
        <v>6</v>
      </c>
      <c r="AA14" s="56">
        <f>IF(A14="","",IF((VLOOKUP(A14,'Données compet'!$A:$BG,35,FALSE))=0,0,(VLOOKUP(A14,'Données compet'!$A:$BG,35,FALSE))))</f>
        <v>4</v>
      </c>
      <c r="AB14" s="56">
        <f>IF(A14="","",IF((VLOOKUP(A14,'Données compet'!$A:$BG,36,FALSE))=0,0,(VLOOKUP(A14,'Données compet'!$A:$BG,36,FALSE))))</f>
        <v>0</v>
      </c>
      <c r="AC14" s="64">
        <f t="shared" si="4"/>
        <v>964640</v>
      </c>
      <c r="AD14" s="65">
        <f t="shared" si="5"/>
        <v>7</v>
      </c>
      <c r="AE14" s="67"/>
      <c r="AF14" s="62">
        <f t="shared" ref="AF14:AF34" si="21">IF(AE14="",AD14,AE14)</f>
        <v>7</v>
      </c>
      <c r="AG14" s="2"/>
      <c r="AH14" s="138">
        <f t="shared" si="11"/>
        <v>286</v>
      </c>
      <c r="AI14" s="139">
        <f t="shared" si="6"/>
        <v>7</v>
      </c>
      <c r="AJ14" s="140" t="str">
        <f t="shared" si="12"/>
        <v>07</v>
      </c>
      <c r="AK14" s="146">
        <f t="shared" ref="AK14:AK34" si="22">IFERROR((F14+P14+Z14),"")</f>
        <v>18</v>
      </c>
      <c r="AL14" s="140">
        <f t="shared" si="12"/>
        <v>18</v>
      </c>
      <c r="AM14" s="147">
        <f>IFERROR((G14+Q14+AA14),"")</f>
        <v>10</v>
      </c>
      <c r="AN14" s="147">
        <f t="shared" si="15"/>
        <v>2</v>
      </c>
      <c r="AO14" s="143">
        <f t="shared" si="16"/>
        <v>2860718</v>
      </c>
      <c r="AP14" s="144">
        <f t="shared" si="7"/>
        <v>7</v>
      </c>
      <c r="AQ14" s="145"/>
      <c r="AR14" s="144">
        <f t="shared" ref="AR14:AR34" si="23">IF(AQ14="",AP14,AQ14)</f>
        <v>7</v>
      </c>
      <c r="AT14" s="137">
        <f t="shared" si="18"/>
        <v>30</v>
      </c>
    </row>
    <row r="15" spans="1:46" ht="15.75" x14ac:dyDescent="0.25">
      <c r="A15" s="58" t="str">
        <f>'Données compet'!A16</f>
        <v/>
      </c>
      <c r="B15" s="47" t="str">
        <f>IF((VLOOKUP(A15,'Données compet'!$A:$BG,2,FALSE))=0,"",(VLOOKUP(A15,'Données compet'!$A:$BG,2,FALSE)))</f>
        <v/>
      </c>
      <c r="C15" s="59" t="str">
        <f>IF((VLOOKUP(A15,'Données compet'!$A:$BG,3,FALSE))=0,"",(VLOOKUP(A15,'Données compet'!$A:$BG,3,FALSE)))</f>
        <v/>
      </c>
      <c r="D15" s="57" t="str">
        <f>IF(A15="","",IF((VLOOKUP(A15,'Données compet'!$A:$BG,17,FALSE))=0,0,(VLOOKUP(A15,'Données compet'!$A:$BG,17,FALSE))))</f>
        <v/>
      </c>
      <c r="E15" s="89" t="str">
        <f>IF(A15="","",IF((VLOOKUP(A15,'Données compet'!$A:$BG,5,FALSE))=0,0,(VLOOKUP(A15,'Données compet'!$A:$BG,5,FALSE))))</f>
        <v/>
      </c>
      <c r="F15" s="74" t="str">
        <f>IF(A15="","",IF((VLOOKUP(A15,'Données compet'!$A:$BG,6,FALSE))=0,0,(VLOOKUP(A15,'Données compet'!$A:$BG,6,FALSE))))</f>
        <v/>
      </c>
      <c r="G15" s="56" t="str">
        <f>IF(A15="","",IF((VLOOKUP(A15,'Données compet'!$A:$BG,7,FALSE))=0,0,(VLOOKUP(A15,'Données compet'!$A:$BG,7,FALSE))))</f>
        <v/>
      </c>
      <c r="H15" s="56" t="str">
        <f>IF(A15="","",IF((VLOOKUP(A15,'Données compet'!$A:$BG,8,FALSE))=0,0,(VLOOKUP(A15,'Données compet'!$A:$BG,8,FALSE))))</f>
        <v/>
      </c>
      <c r="I15" s="64" t="str">
        <f t="shared" si="0"/>
        <v/>
      </c>
      <c r="J15" s="66" t="str">
        <f t="shared" si="1"/>
        <v/>
      </c>
      <c r="K15" s="68"/>
      <c r="L15" s="63" t="str">
        <f t="shared" si="19"/>
        <v/>
      </c>
      <c r="M15" s="2"/>
      <c r="N15" s="60" t="str">
        <f>IF(A15="","",IF((VLOOKUP(A15,'Données compet'!$A:$BG,31,FALSE))=0,0,(VLOOKUP(A15,'Données compet'!$A:$BG,31,FALSE))))</f>
        <v/>
      </c>
      <c r="O15" s="88" t="str">
        <f>IF(A15="","",IF((VLOOKUP(A15,'Données compet'!$A:$BG,19,FALSE))=0,0,(VLOOKUP(A15,'Données compet'!$A:$BG,19,FALSE))))</f>
        <v/>
      </c>
      <c r="P15" s="79" t="str">
        <f>IF(A15="","",IF((VLOOKUP(A15,'Données compet'!$A:$BG,20,FALSE))=0,0,(VLOOKUP(A15,'Données compet'!$A:$BG,20,FALSE))))</f>
        <v/>
      </c>
      <c r="Q15" s="61" t="str">
        <f>IF(A15="","",IF((VLOOKUP(A15,'Données compet'!$A:$BG,21,FALSE))=0,0,(VLOOKUP(A15,'Données compet'!$A:$BG,21,FALSE))))</f>
        <v/>
      </c>
      <c r="R15" s="61" t="str">
        <f>IF(A15="","",IF((VLOOKUP(A15,'Données compet'!$A:$BG,22,FALSE))=0,0,(VLOOKUP(A15,'Données compet'!$A:$BG,22,FALSE))))</f>
        <v/>
      </c>
      <c r="S15" s="64" t="str">
        <f t="shared" si="2"/>
        <v/>
      </c>
      <c r="T15" s="65" t="str">
        <f t="shared" si="3"/>
        <v/>
      </c>
      <c r="U15" s="67"/>
      <c r="V15" s="62" t="str">
        <f t="shared" si="20"/>
        <v/>
      </c>
      <c r="W15" s="2"/>
      <c r="X15" s="57" t="str">
        <f>IF(A15="","",IF((VLOOKUP(A15,'Données compet'!$A:$BG,45,FALSE))=0,0,(VLOOKUP(A15,'Données compet'!$A:$BG,45,FALSE))))</f>
        <v/>
      </c>
      <c r="Y15" s="89" t="str">
        <f>IF(A15="","",IF((VLOOKUP(A15,'Données compet'!$A:$BG,33,FALSE))=0,0,(VLOOKUP(A15,'Données compet'!$A:$BG,33,FALSE))))</f>
        <v/>
      </c>
      <c r="Z15" s="74" t="str">
        <f>IF(A15="","",IF((VLOOKUP(A15,'Données compet'!$A:$BG,34,FALSE))=0,0,(VLOOKUP(A15,'Données compet'!$A:$BG,34,FALSE))))</f>
        <v/>
      </c>
      <c r="AA15" s="56" t="str">
        <f>IF(A15="","",IF((VLOOKUP(A15,'Données compet'!$A:$BG,35,FALSE))=0,0,(VLOOKUP(A15,'Données compet'!$A:$BG,35,FALSE))))</f>
        <v/>
      </c>
      <c r="AB15" s="56" t="str">
        <f>IF(A15="","",IF((VLOOKUP(A15,'Données compet'!$A:$BG,36,FALSE))=0,0,(VLOOKUP(A15,'Données compet'!$A:$BG,36,FALSE))))</f>
        <v/>
      </c>
      <c r="AC15" s="64" t="str">
        <f t="shared" si="4"/>
        <v/>
      </c>
      <c r="AD15" s="65" t="str">
        <f t="shared" si="5"/>
        <v/>
      </c>
      <c r="AE15" s="67"/>
      <c r="AF15" s="62" t="str">
        <f t="shared" si="21"/>
        <v/>
      </c>
      <c r="AG15" s="2"/>
      <c r="AH15" s="138" t="str">
        <f t="shared" ref="AH15:AH17" si="24">IF(A15="","",(D15+N15+X15))</f>
        <v/>
      </c>
      <c r="AI15" s="139" t="str">
        <f t="shared" si="6"/>
        <v/>
      </c>
      <c r="AJ15" s="140" t="str">
        <f t="shared" si="12"/>
        <v/>
      </c>
      <c r="AK15" s="146" t="str">
        <f t="shared" si="22"/>
        <v/>
      </c>
      <c r="AL15" s="140" t="str">
        <f t="shared" si="12"/>
        <v/>
      </c>
      <c r="AM15" s="147" t="str">
        <f>IFERROR((G15+Q15+AA15),"")</f>
        <v/>
      </c>
      <c r="AN15" s="147" t="str">
        <f t="shared" si="15"/>
        <v/>
      </c>
      <c r="AO15" s="143" t="str">
        <f t="shared" si="16"/>
        <v/>
      </c>
      <c r="AP15" s="144" t="str">
        <f t="shared" si="7"/>
        <v/>
      </c>
      <c r="AQ15" s="145"/>
      <c r="AR15" s="144" t="str">
        <f t="shared" si="23"/>
        <v/>
      </c>
      <c r="AT15" s="137"/>
    </row>
    <row r="16" spans="1:46" ht="15.75" x14ac:dyDescent="0.25">
      <c r="A16" s="58" t="str">
        <f>'Données compet'!A17</f>
        <v/>
      </c>
      <c r="B16" s="47" t="str">
        <f>IF((VLOOKUP(A16,'Données compet'!$A:$BG,2,FALSE))=0,"",(VLOOKUP(A16,'Données compet'!$A:$BG,2,FALSE)))</f>
        <v/>
      </c>
      <c r="C16" s="59" t="str">
        <f>IF((VLOOKUP(A16,'Données compet'!$A:$BG,3,FALSE))=0,"",(VLOOKUP(A16,'Données compet'!$A:$BG,3,FALSE)))</f>
        <v/>
      </c>
      <c r="D16" s="57" t="str">
        <f>IF(A16="","",IF((VLOOKUP(A16,'Données compet'!$A:$BG,17,FALSE))=0,0,(VLOOKUP(A16,'Données compet'!$A:$BG,17,FALSE))))</f>
        <v/>
      </c>
      <c r="E16" s="89" t="str">
        <f>IF(A16="","",IF((VLOOKUP(A16,'Données compet'!$A:$BG,5,FALSE))=0,0,(VLOOKUP(A16,'Données compet'!$A:$BG,5,FALSE))))</f>
        <v/>
      </c>
      <c r="F16" s="74" t="str">
        <f>IF(A16="","",IF((VLOOKUP(A16,'Données compet'!$A:$BG,6,FALSE))=0,0,(VLOOKUP(A16,'Données compet'!$A:$BG,6,FALSE))))</f>
        <v/>
      </c>
      <c r="G16" s="56" t="str">
        <f>IF(A16="","",IF((VLOOKUP(A16,'Données compet'!$A:$BG,7,FALSE))=0,0,(VLOOKUP(A16,'Données compet'!$A:$BG,7,FALSE))))</f>
        <v/>
      </c>
      <c r="H16" s="56" t="str">
        <f>IF(A16="","",IF((VLOOKUP(A16,'Données compet'!$A:$BG,8,FALSE))=0,0,(VLOOKUP(A16,'Données compet'!$A:$BG,8,FALSE))))</f>
        <v/>
      </c>
      <c r="I16" s="64" t="str">
        <f t="shared" si="0"/>
        <v/>
      </c>
      <c r="J16" s="66" t="str">
        <f t="shared" si="1"/>
        <v/>
      </c>
      <c r="K16" s="68"/>
      <c r="L16" s="63" t="str">
        <f t="shared" si="19"/>
        <v/>
      </c>
      <c r="M16" s="2"/>
      <c r="N16" s="60" t="str">
        <f>IF(A16="","",IF((VLOOKUP(A16,'Données compet'!$A:$BG,31,FALSE))=0,0,(VLOOKUP(A16,'Données compet'!$A:$BG,31,FALSE))))</f>
        <v/>
      </c>
      <c r="O16" s="88" t="str">
        <f>IF(A16="","",IF((VLOOKUP(A16,'Données compet'!$A:$BG,19,FALSE))=0,0,(VLOOKUP(A16,'Données compet'!$A:$BG,19,FALSE))))</f>
        <v/>
      </c>
      <c r="P16" s="79" t="str">
        <f>IF(A16="","",IF((VLOOKUP(A16,'Données compet'!$A:$BG,20,FALSE))=0,0,(VLOOKUP(A16,'Données compet'!$A:$BG,20,FALSE))))</f>
        <v/>
      </c>
      <c r="Q16" s="61" t="str">
        <f>IF(A16="","",IF((VLOOKUP(A16,'Données compet'!$A:$BG,21,FALSE))=0,0,(VLOOKUP(A16,'Données compet'!$A:$BG,21,FALSE))))</f>
        <v/>
      </c>
      <c r="R16" s="61" t="str">
        <f>IF(A16="","",IF((VLOOKUP(A16,'Données compet'!$A:$BG,22,FALSE))=0,0,(VLOOKUP(A16,'Données compet'!$A:$BG,22,FALSE))))</f>
        <v/>
      </c>
      <c r="S16" s="64" t="str">
        <f t="shared" si="2"/>
        <v/>
      </c>
      <c r="T16" s="65" t="str">
        <f t="shared" si="3"/>
        <v/>
      </c>
      <c r="U16" s="67"/>
      <c r="V16" s="62" t="str">
        <f t="shared" si="20"/>
        <v/>
      </c>
      <c r="W16" s="2"/>
      <c r="X16" s="57" t="str">
        <f>IF(A16="","",IF((VLOOKUP(A16,'Données compet'!$A:$BG,45,FALSE))=0,0,(VLOOKUP(A16,'Données compet'!$A:$BG,45,FALSE))))</f>
        <v/>
      </c>
      <c r="Y16" s="89" t="str">
        <f>IF(A16="","",IF((VLOOKUP(A16,'Données compet'!$A:$BG,33,FALSE))=0,0,(VLOOKUP(A16,'Données compet'!$A:$BG,33,FALSE))))</f>
        <v/>
      </c>
      <c r="Z16" s="74" t="str">
        <f>IF(A16="","",IF((VLOOKUP(A16,'Données compet'!$A:$BG,34,FALSE))=0,0,(VLOOKUP(A16,'Données compet'!$A:$BG,34,FALSE))))</f>
        <v/>
      </c>
      <c r="AA16" s="56" t="str">
        <f>IF(A16="","",IF((VLOOKUP(A16,'Données compet'!$A:$BG,35,FALSE))=0,0,(VLOOKUP(A16,'Données compet'!$A:$BG,35,FALSE))))</f>
        <v/>
      </c>
      <c r="AB16" s="56" t="str">
        <f>IF(A16="","",IF((VLOOKUP(A16,'Données compet'!$A:$BG,36,FALSE))=0,0,(VLOOKUP(A16,'Données compet'!$A:$BG,36,FALSE))))</f>
        <v/>
      </c>
      <c r="AC16" s="64" t="str">
        <f t="shared" si="4"/>
        <v/>
      </c>
      <c r="AD16" s="65" t="str">
        <f t="shared" si="5"/>
        <v/>
      </c>
      <c r="AE16" s="67"/>
      <c r="AF16" s="62" t="str">
        <f t="shared" si="21"/>
        <v/>
      </c>
      <c r="AG16" s="2"/>
      <c r="AH16" s="138" t="str">
        <f t="shared" si="24"/>
        <v/>
      </c>
      <c r="AI16" s="139" t="str">
        <f t="shared" si="6"/>
        <v/>
      </c>
      <c r="AJ16" s="140" t="str">
        <f t="shared" si="12"/>
        <v/>
      </c>
      <c r="AK16" s="146" t="str">
        <f t="shared" si="22"/>
        <v/>
      </c>
      <c r="AL16" s="140" t="str">
        <f t="shared" si="12"/>
        <v/>
      </c>
      <c r="AM16" s="147" t="str">
        <f>IFERROR((G16+Q16+AA16),"")</f>
        <v/>
      </c>
      <c r="AN16" s="147" t="str">
        <f>IFERROR((H16+R16+AB16),"")</f>
        <v/>
      </c>
      <c r="AO16" s="143" t="str">
        <f t="shared" si="16"/>
        <v/>
      </c>
      <c r="AP16" s="144" t="str">
        <f t="shared" si="7"/>
        <v/>
      </c>
      <c r="AQ16" s="145"/>
      <c r="AR16" s="144" t="str">
        <f t="shared" si="23"/>
        <v/>
      </c>
      <c r="AT16" s="137"/>
    </row>
    <row r="17" spans="1:46" ht="15.75" x14ac:dyDescent="0.25">
      <c r="A17" s="58" t="str">
        <f>'Données compet'!A18</f>
        <v/>
      </c>
      <c r="B17" s="47" t="str">
        <f>IF((VLOOKUP(A17,'Données compet'!$A:$BG,2,FALSE))=0,"",(VLOOKUP(A17,'Données compet'!$A:$BG,2,FALSE)))</f>
        <v/>
      </c>
      <c r="C17" s="59" t="str">
        <f>IF((VLOOKUP(A17,'Données compet'!$A:$BG,3,FALSE))=0,"",(VLOOKUP(A17,'Données compet'!$A:$BG,3,FALSE)))</f>
        <v/>
      </c>
      <c r="D17" s="57" t="str">
        <f>IF(A17="","",IF((VLOOKUP(A17,'Données compet'!$A:$BG,17,FALSE))=0,0,(VLOOKUP(A17,'Données compet'!$A:$BG,17,FALSE))))</f>
        <v/>
      </c>
      <c r="E17" s="89" t="str">
        <f>IF(A17="","",IF((VLOOKUP(A17,'Données compet'!$A:$BG,5,FALSE))=0,0,(VLOOKUP(A17,'Données compet'!$A:$BG,5,FALSE))))</f>
        <v/>
      </c>
      <c r="F17" s="74" t="str">
        <f>IF(A17="","",IF((VLOOKUP(A17,'Données compet'!$A:$BG,6,FALSE))=0,0,(VLOOKUP(A17,'Données compet'!$A:$BG,6,FALSE))))</f>
        <v/>
      </c>
      <c r="G17" s="56" t="str">
        <f>IF(A17="","",IF((VLOOKUP(A17,'Données compet'!$A:$BG,7,FALSE))=0,0,(VLOOKUP(A17,'Données compet'!$A:$BG,7,FALSE))))</f>
        <v/>
      </c>
      <c r="H17" s="56" t="str">
        <f>IF(A17="","",IF((VLOOKUP(A17,'Données compet'!$A:$BG,8,FALSE))=0,0,(VLOOKUP(A17,'Données compet'!$A:$BG,8,FALSE))))</f>
        <v/>
      </c>
      <c r="I17" s="64" t="str">
        <f t="shared" si="0"/>
        <v/>
      </c>
      <c r="J17" s="66" t="str">
        <f t="shared" si="1"/>
        <v/>
      </c>
      <c r="K17" s="68"/>
      <c r="L17" s="63" t="str">
        <f t="shared" si="19"/>
        <v/>
      </c>
      <c r="M17" s="2"/>
      <c r="N17" s="60" t="str">
        <f>IF(A17="","",IF((VLOOKUP(A17,'Données compet'!$A:$BG,31,FALSE))=0,0,(VLOOKUP(A17,'Données compet'!$A:$BG,31,FALSE))))</f>
        <v/>
      </c>
      <c r="O17" s="88" t="str">
        <f>IF(A17="","",IF((VLOOKUP(A17,'Données compet'!$A:$BG,19,FALSE))=0,0,(VLOOKUP(A17,'Données compet'!$A:$BG,19,FALSE))))</f>
        <v/>
      </c>
      <c r="P17" s="79" t="str">
        <f>IF(A17="","",IF((VLOOKUP(A17,'Données compet'!$A:$BG,20,FALSE))=0,0,(VLOOKUP(A17,'Données compet'!$A:$BG,20,FALSE))))</f>
        <v/>
      </c>
      <c r="Q17" s="61" t="str">
        <f>IF(A17="","",IF((VLOOKUP(A17,'Données compet'!$A:$BG,21,FALSE))=0,0,(VLOOKUP(A17,'Données compet'!$A:$BG,21,FALSE))))</f>
        <v/>
      </c>
      <c r="R17" s="61" t="str">
        <f>IF(A17="","",IF((VLOOKUP(A17,'Données compet'!$A:$BG,22,FALSE))=0,0,(VLOOKUP(A17,'Données compet'!$A:$BG,22,FALSE))))</f>
        <v/>
      </c>
      <c r="S17" s="64" t="str">
        <f t="shared" si="2"/>
        <v/>
      </c>
      <c r="T17" s="65" t="str">
        <f t="shared" si="3"/>
        <v/>
      </c>
      <c r="U17" s="67"/>
      <c r="V17" s="62" t="str">
        <f t="shared" si="20"/>
        <v/>
      </c>
      <c r="W17" s="2"/>
      <c r="X17" s="57" t="str">
        <f>IF(A17="","",IF((VLOOKUP(A17,'Données compet'!$A:$BG,45,FALSE))=0,0,(VLOOKUP(A17,'Données compet'!$A:$BG,45,FALSE))))</f>
        <v/>
      </c>
      <c r="Y17" s="89" t="str">
        <f>IF(A17="","",IF((VLOOKUP(A17,'Données compet'!$A:$BG,33,FALSE))=0,0,(VLOOKUP(A17,'Données compet'!$A:$BG,33,FALSE))))</f>
        <v/>
      </c>
      <c r="Z17" s="74" t="str">
        <f>IF(A17="","",IF((VLOOKUP(A17,'Données compet'!$A:$BG,34,FALSE))=0,0,(VLOOKUP(A17,'Données compet'!$A:$BG,34,FALSE))))</f>
        <v/>
      </c>
      <c r="AA17" s="56" t="str">
        <f>IF(A17="","",IF((VLOOKUP(A17,'Données compet'!$A:$BG,35,FALSE))=0,0,(VLOOKUP(A17,'Données compet'!$A:$BG,35,FALSE))))</f>
        <v/>
      </c>
      <c r="AB17" s="56" t="str">
        <f>IF(A17="","",IF((VLOOKUP(A17,'Données compet'!$A:$BG,36,FALSE))=0,0,(VLOOKUP(A17,'Données compet'!$A:$BG,36,FALSE))))</f>
        <v/>
      </c>
      <c r="AC17" s="64" t="str">
        <f t="shared" si="4"/>
        <v/>
      </c>
      <c r="AD17" s="65" t="str">
        <f t="shared" si="5"/>
        <v/>
      </c>
      <c r="AE17" s="67"/>
      <c r="AF17" s="62" t="str">
        <f t="shared" si="21"/>
        <v/>
      </c>
      <c r="AG17" s="2"/>
      <c r="AH17" s="138" t="str">
        <f t="shared" si="24"/>
        <v/>
      </c>
      <c r="AI17" s="139" t="str">
        <f t="shared" si="6"/>
        <v/>
      </c>
      <c r="AJ17" s="140" t="str">
        <f t="shared" si="12"/>
        <v/>
      </c>
      <c r="AK17" s="146" t="str">
        <f t="shared" si="22"/>
        <v/>
      </c>
      <c r="AL17" s="140" t="str">
        <f t="shared" si="12"/>
        <v/>
      </c>
      <c r="AM17" s="147" t="str">
        <f>IFERROR((G17+Q17+AA17),"")</f>
        <v/>
      </c>
      <c r="AN17" s="147" t="str">
        <f>IFERROR((H17+R17+AB17),"")</f>
        <v/>
      </c>
      <c r="AO17" s="143" t="str">
        <f t="shared" si="16"/>
        <v/>
      </c>
      <c r="AP17" s="144" t="str">
        <f t="shared" si="7"/>
        <v/>
      </c>
      <c r="AQ17" s="145"/>
      <c r="AR17" s="144" t="str">
        <f t="shared" si="23"/>
        <v/>
      </c>
      <c r="AT17" s="137"/>
    </row>
    <row r="18" spans="1:46" ht="15.75" x14ac:dyDescent="0.25">
      <c r="A18" s="58" t="str">
        <f>'Données compet'!A19</f>
        <v/>
      </c>
      <c r="B18" s="47" t="str">
        <f>IF((VLOOKUP(A18,'Données compet'!$A:$BG,2,FALSE))=0,"",(VLOOKUP(A18,'Données compet'!$A:$BG,2,FALSE)))</f>
        <v/>
      </c>
      <c r="C18" s="59" t="str">
        <f>IF((VLOOKUP(A18,'Données compet'!$A:$BG,3,FALSE))=0,"",(VLOOKUP(A18,'Données compet'!$A:$BG,3,FALSE)))</f>
        <v/>
      </c>
      <c r="D18" s="57" t="str">
        <f>IF(A18="","",IF((VLOOKUP(A18,'Données compet'!$A:$BG,17,FALSE))=0,0,(VLOOKUP(A18,'Données compet'!$A:$BG,17,FALSE))))</f>
        <v/>
      </c>
      <c r="E18" s="89" t="str">
        <f>IF(A18="","",IF((VLOOKUP(A18,'Données compet'!$A:$BG,5,FALSE))=0,0,(VLOOKUP(A18,'Données compet'!$A:$BG,5,FALSE))))</f>
        <v/>
      </c>
      <c r="F18" s="74" t="str">
        <f>IF(A18="","",IF((VLOOKUP(A18,'Données compet'!$A:$BG,6,FALSE))=0,0,(VLOOKUP(A18,'Données compet'!$A:$BG,6,FALSE))))</f>
        <v/>
      </c>
      <c r="G18" s="56" t="str">
        <f>IF(A18="","",IF((VLOOKUP(A18,'Données compet'!$A:$BG,7,FALSE))=0,0,(VLOOKUP(A18,'Données compet'!$A:$BG,7,FALSE))))</f>
        <v/>
      </c>
      <c r="H18" s="56" t="str">
        <f>IF(A18="","",IF((VLOOKUP(A18,'Données compet'!$A:$BG,8,FALSE))=0,0,(VLOOKUP(A18,'Données compet'!$A:$BG,8,FALSE))))</f>
        <v/>
      </c>
      <c r="I18" s="64" t="str">
        <f t="shared" si="0"/>
        <v/>
      </c>
      <c r="J18" s="66" t="str">
        <f t="shared" si="1"/>
        <v/>
      </c>
      <c r="K18" s="68"/>
      <c r="L18" s="63" t="str">
        <f t="shared" si="19"/>
        <v/>
      </c>
      <c r="M18" s="2"/>
      <c r="N18" s="60" t="str">
        <f>IF(A18="","",IF((VLOOKUP(A18,'Données compet'!$A:$BG,31,FALSE))=0,0,(VLOOKUP(A18,'Données compet'!$A:$BG,31,FALSE))))</f>
        <v/>
      </c>
      <c r="O18" s="88" t="str">
        <f>IF(A18="","",IF((VLOOKUP(A18,'Données compet'!$A:$BG,19,FALSE))=0,0,(VLOOKUP(A18,'Données compet'!$A:$BG,19,FALSE))))</f>
        <v/>
      </c>
      <c r="P18" s="79" t="str">
        <f>IF(A18="","",IF((VLOOKUP(A18,'Données compet'!$A:$BG,20,FALSE))=0,0,(VLOOKUP(A18,'Données compet'!$A:$BG,20,FALSE))))</f>
        <v/>
      </c>
      <c r="Q18" s="61" t="str">
        <f>IF(A18="","",IF((VLOOKUP(A18,'Données compet'!$A:$BG,21,FALSE))=0,0,(VLOOKUP(A18,'Données compet'!$A:$BG,21,FALSE))))</f>
        <v/>
      </c>
      <c r="R18" s="61" t="str">
        <f>IF(A18="","",IF((VLOOKUP(A18,'Données compet'!$A:$BG,22,FALSE))=0,0,(VLOOKUP(A18,'Données compet'!$A:$BG,22,FALSE))))</f>
        <v/>
      </c>
      <c r="S18" s="64" t="str">
        <f t="shared" si="2"/>
        <v/>
      </c>
      <c r="T18" s="65" t="str">
        <f t="shared" si="3"/>
        <v/>
      </c>
      <c r="U18" s="67"/>
      <c r="V18" s="62" t="str">
        <f t="shared" si="20"/>
        <v/>
      </c>
      <c r="W18" s="2"/>
      <c r="X18" s="57" t="str">
        <f>IF(A18="","",IF((VLOOKUP(A18,'Données compet'!$A:$BG,45,FALSE))=0,0,(VLOOKUP(A18,'Données compet'!$A:$BG,45,FALSE))))</f>
        <v/>
      </c>
      <c r="Y18" s="89" t="str">
        <f>IF(A18="","",IF((VLOOKUP(A18,'Données compet'!$A:$BG,33,FALSE))=0,0,(VLOOKUP(A18,'Données compet'!$A:$BG,33,FALSE))))</f>
        <v/>
      </c>
      <c r="Z18" s="74" t="str">
        <f>IF(A18="","",IF((VLOOKUP(A18,'Données compet'!$A:$BG,34,FALSE))=0,0,(VLOOKUP(A18,'Données compet'!$A:$BG,34,FALSE))))</f>
        <v/>
      </c>
      <c r="AA18" s="56" t="str">
        <f>IF(A18="","",IF((VLOOKUP(A18,'Données compet'!$A:$BG,35,FALSE))=0,0,(VLOOKUP(A18,'Données compet'!$A:$BG,35,FALSE))))</f>
        <v/>
      </c>
      <c r="AB18" s="56" t="str">
        <f>IF(A18="","",IF((VLOOKUP(A18,'Données compet'!$A:$BG,36,FALSE))=0,0,(VLOOKUP(A18,'Données compet'!$A:$BG,36,FALSE))))</f>
        <v/>
      </c>
      <c r="AC18" s="64" t="str">
        <f t="shared" si="4"/>
        <v/>
      </c>
      <c r="AD18" s="65" t="str">
        <f t="shared" si="5"/>
        <v/>
      </c>
      <c r="AE18" s="67"/>
      <c r="AF18" s="62" t="str">
        <f t="shared" si="21"/>
        <v/>
      </c>
      <c r="AG18" s="2"/>
      <c r="AH18" s="138"/>
      <c r="AI18" s="139"/>
      <c r="AJ18" s="140" t="str">
        <f>+IF((AI18&lt;10),CONCATENATE(0,AI18),AI18)</f>
        <v>0</v>
      </c>
      <c r="AK18" s="146"/>
      <c r="AL18" s="140" t="str">
        <f t="shared" si="12"/>
        <v>0</v>
      </c>
      <c r="AM18" s="147"/>
      <c r="AN18" s="147"/>
      <c r="AO18" s="143" t="str">
        <f t="shared" si="16"/>
        <v/>
      </c>
      <c r="AP18" s="144"/>
      <c r="AQ18" s="145"/>
      <c r="AR18" s="144"/>
      <c r="AT18" s="137"/>
    </row>
    <row r="19" spans="1:46" ht="15.75" x14ac:dyDescent="0.25">
      <c r="A19" s="58" t="str">
        <f>'Données compet'!A20</f>
        <v/>
      </c>
      <c r="B19" s="47" t="str">
        <f>IF((VLOOKUP(A19,'Données compet'!$A:$BG,2,FALSE))=0,"",(VLOOKUP(A19,'Données compet'!$A:$BG,2,FALSE)))</f>
        <v/>
      </c>
      <c r="C19" s="59" t="str">
        <f>IF((VLOOKUP(A19,'Données compet'!$A:$BG,3,FALSE))=0,"",(VLOOKUP(A19,'Données compet'!$A:$BG,3,FALSE)))</f>
        <v/>
      </c>
      <c r="D19" s="57" t="str">
        <f>IF(A19="","",IF((VLOOKUP(A19,'Données compet'!$A:$BG,17,FALSE))=0,0,(VLOOKUP(A19,'Données compet'!$A:$BG,17,FALSE))))</f>
        <v/>
      </c>
      <c r="E19" s="89" t="str">
        <f>IF(A19="","",IF((VLOOKUP(A19,'Données compet'!$A:$BG,5,FALSE))=0,0,(VLOOKUP(A19,'Données compet'!$A:$BG,5,FALSE))))</f>
        <v/>
      </c>
      <c r="F19" s="74" t="str">
        <f>IF(A19="","",IF((VLOOKUP(A19,'Données compet'!$A:$BG,6,FALSE))=0,0,(VLOOKUP(A19,'Données compet'!$A:$BG,6,FALSE))))</f>
        <v/>
      </c>
      <c r="G19" s="56" t="str">
        <f>IF(A19="","",IF((VLOOKUP(A19,'Données compet'!$A:$BG,7,FALSE))=0,0,(VLOOKUP(A19,'Données compet'!$A:$BG,7,FALSE))))</f>
        <v/>
      </c>
      <c r="H19" s="56" t="str">
        <f>IF(A19="","",IF((VLOOKUP(A19,'Données compet'!$A:$BG,8,FALSE))=0,0,(VLOOKUP(A19,'Données compet'!$A:$BG,8,FALSE))))</f>
        <v/>
      </c>
      <c r="I19" s="64" t="str">
        <f t="shared" si="0"/>
        <v/>
      </c>
      <c r="J19" s="66" t="str">
        <f t="shared" si="1"/>
        <v/>
      </c>
      <c r="K19" s="68"/>
      <c r="L19" s="63" t="str">
        <f t="shared" si="19"/>
        <v/>
      </c>
      <c r="M19" s="2"/>
      <c r="N19" s="60" t="str">
        <f>IF(A19="","",IF((VLOOKUP(A19,'Données compet'!$A:$BG,31,FALSE))=0,0,(VLOOKUP(A19,'Données compet'!$A:$BG,31,FALSE))))</f>
        <v/>
      </c>
      <c r="O19" s="88" t="str">
        <f>IF(A19="","",IF((VLOOKUP(A19,'Données compet'!$A:$BG,19,FALSE))=0,0,(VLOOKUP(A19,'Données compet'!$A:$BG,19,FALSE))))</f>
        <v/>
      </c>
      <c r="P19" s="79" t="str">
        <f>IF(A19="","",IF((VLOOKUP(A19,'Données compet'!$A:$BG,20,FALSE))=0,0,(VLOOKUP(A19,'Données compet'!$A:$BG,20,FALSE))))</f>
        <v/>
      </c>
      <c r="Q19" s="61" t="str">
        <f>IF(A19="","",IF((VLOOKUP(A19,'Données compet'!$A:$BG,21,FALSE))=0,0,(VLOOKUP(A19,'Données compet'!$A:$BG,21,FALSE))))</f>
        <v/>
      </c>
      <c r="R19" s="61" t="str">
        <f>IF(A19="","",IF((VLOOKUP(A19,'Données compet'!$A:$BG,22,FALSE))=0,0,(VLOOKUP(A19,'Données compet'!$A:$BG,22,FALSE))))</f>
        <v/>
      </c>
      <c r="S19" s="64" t="str">
        <f t="shared" si="2"/>
        <v/>
      </c>
      <c r="T19" s="65" t="str">
        <f t="shared" si="3"/>
        <v/>
      </c>
      <c r="U19" s="67"/>
      <c r="V19" s="62" t="str">
        <f t="shared" si="20"/>
        <v/>
      </c>
      <c r="W19" s="2"/>
      <c r="X19" s="57" t="str">
        <f>IF(A19="","",IF((VLOOKUP(A19,'Données compet'!$A:$BG,45,FALSE))=0,0,(VLOOKUP(A19,'Données compet'!$A:$BG,45,FALSE))))</f>
        <v/>
      </c>
      <c r="Y19" s="89" t="str">
        <f>IF(A19="","",IF((VLOOKUP(A19,'Données compet'!$A:$BG,33,FALSE))=0,0,(VLOOKUP(A19,'Données compet'!$A:$BG,33,FALSE))))</f>
        <v/>
      </c>
      <c r="Z19" s="74" t="str">
        <f>IF(A19="","",IF((VLOOKUP(A19,'Données compet'!$A:$BG,34,FALSE))=0,0,(VLOOKUP(A19,'Données compet'!$A:$BG,34,FALSE))))</f>
        <v/>
      </c>
      <c r="AA19" s="56" t="str">
        <f>IF(A19="","",IF((VLOOKUP(A19,'Données compet'!$A:$BG,35,FALSE))=0,0,(VLOOKUP(A19,'Données compet'!$A:$BG,35,FALSE))))</f>
        <v/>
      </c>
      <c r="AB19" s="56" t="str">
        <f>IF(A19="","",IF((VLOOKUP(A19,'Données compet'!$A:$BG,36,FALSE))=0,0,(VLOOKUP(A19,'Données compet'!$A:$BG,36,FALSE))))</f>
        <v/>
      </c>
      <c r="AC19" s="64" t="str">
        <f t="shared" si="4"/>
        <v/>
      </c>
      <c r="AD19" s="65" t="str">
        <f t="shared" si="5"/>
        <v/>
      </c>
      <c r="AE19" s="67"/>
      <c r="AF19" s="62" t="str">
        <f t="shared" si="21"/>
        <v/>
      </c>
      <c r="AG19" s="2"/>
      <c r="AH19" s="138" t="str">
        <f t="shared" ref="AH19:AH34" si="25">IF(A19="","",(D19+N19+X19))</f>
        <v/>
      </c>
      <c r="AI19" s="139" t="str">
        <f t="shared" ref="AI19:AI34" si="26">IF(A19="","",(E19+O19+Y19))</f>
        <v/>
      </c>
      <c r="AJ19" s="140" t="str">
        <f t="shared" si="12"/>
        <v/>
      </c>
      <c r="AK19" s="146" t="str">
        <f t="shared" si="22"/>
        <v/>
      </c>
      <c r="AL19" s="140" t="str">
        <f t="shared" si="12"/>
        <v/>
      </c>
      <c r="AM19" s="147" t="str">
        <f t="shared" ref="AM19:AM34" si="27">IFERROR((G19+Q19+AA19),"")</f>
        <v/>
      </c>
      <c r="AN19" s="147" t="str">
        <f t="shared" ref="AN19:AN34" si="28">IFERROR((H19+R19+AB19),"")</f>
        <v/>
      </c>
      <c r="AO19" s="143" t="str">
        <f t="shared" si="16"/>
        <v/>
      </c>
      <c r="AP19" s="144" t="str">
        <f t="shared" ref="AP19:AP34" si="29">IF(A19="","",RANK(AO19,$AO$2:$AO$34,))</f>
        <v/>
      </c>
      <c r="AQ19" s="145"/>
      <c r="AR19" s="144" t="str">
        <f t="shared" si="23"/>
        <v/>
      </c>
      <c r="AT19" s="137"/>
    </row>
    <row r="20" spans="1:46" ht="15.75" x14ac:dyDescent="0.25">
      <c r="A20" s="58" t="str">
        <f>'Données compet'!A21</f>
        <v/>
      </c>
      <c r="B20" s="47" t="str">
        <f>IF((VLOOKUP(A20,'Données compet'!$A:$BG,2,FALSE))=0,"",(VLOOKUP(A20,'Données compet'!$A:$BG,2,FALSE)))</f>
        <v/>
      </c>
      <c r="C20" s="59" t="str">
        <f>IF((VLOOKUP(A20,'Données compet'!$A:$BG,3,FALSE))=0,"",(VLOOKUP(A20,'Données compet'!$A:$BG,3,FALSE)))</f>
        <v/>
      </c>
      <c r="D20" s="57" t="str">
        <f>IF(A20="","",IF((VLOOKUP(A20,'Données compet'!$A:$BG,17,FALSE))=0,0,(VLOOKUP(A20,'Données compet'!$A:$BG,17,FALSE))))</f>
        <v/>
      </c>
      <c r="E20" s="89" t="str">
        <f>IF(A20="","",IF((VLOOKUP(A20,'Données compet'!$A:$BG,5,FALSE))=0,0,(VLOOKUP(A20,'Données compet'!$A:$BG,5,FALSE))))</f>
        <v/>
      </c>
      <c r="F20" s="74" t="str">
        <f>IF(A20="","",IF((VLOOKUP(A20,'Données compet'!$A:$BG,6,FALSE))=0,0,(VLOOKUP(A20,'Données compet'!$A:$BG,6,FALSE))))</f>
        <v/>
      </c>
      <c r="G20" s="56" t="str">
        <f>IF(A20="","",IF((VLOOKUP(A20,'Données compet'!$A:$BG,7,FALSE))=0,0,(VLOOKUP(A20,'Données compet'!$A:$BG,7,FALSE))))</f>
        <v/>
      </c>
      <c r="H20" s="56" t="str">
        <f>IF(A20="","",IF((VLOOKUP(A20,'Données compet'!$A:$BG,8,FALSE))=0,0,(VLOOKUP(A20,'Données compet'!$A:$BG,8,FALSE))))</f>
        <v/>
      </c>
      <c r="I20" s="64" t="str">
        <f t="shared" si="0"/>
        <v/>
      </c>
      <c r="J20" s="66" t="str">
        <f t="shared" si="1"/>
        <v/>
      </c>
      <c r="K20" s="68"/>
      <c r="L20" s="63" t="str">
        <f t="shared" si="19"/>
        <v/>
      </c>
      <c r="M20" s="2"/>
      <c r="N20" s="60" t="str">
        <f>IF(A20="","",IF((VLOOKUP(A20,'Données compet'!$A:$BG,31,FALSE))=0,0,(VLOOKUP(A20,'Données compet'!$A:$BG,31,FALSE))))</f>
        <v/>
      </c>
      <c r="O20" s="88" t="str">
        <f>IF(A20="","",IF((VLOOKUP(A20,'Données compet'!$A:$BG,19,FALSE))=0,0,(VLOOKUP(A20,'Données compet'!$A:$BG,19,FALSE))))</f>
        <v/>
      </c>
      <c r="P20" s="79" t="str">
        <f>IF(A20="","",IF((VLOOKUP(A20,'Données compet'!$A:$BG,20,FALSE))=0,0,(VLOOKUP(A20,'Données compet'!$A:$BG,20,FALSE))))</f>
        <v/>
      </c>
      <c r="Q20" s="61" t="str">
        <f>IF(A20="","",IF((VLOOKUP(A20,'Données compet'!$A:$BG,21,FALSE))=0,0,(VLOOKUP(A20,'Données compet'!$A:$BG,21,FALSE))))</f>
        <v/>
      </c>
      <c r="R20" s="61" t="str">
        <f>IF(A20="","",IF((VLOOKUP(A20,'Données compet'!$A:$BG,22,FALSE))=0,0,(VLOOKUP(A20,'Données compet'!$A:$BG,22,FALSE))))</f>
        <v/>
      </c>
      <c r="S20" s="64" t="str">
        <f t="shared" si="2"/>
        <v/>
      </c>
      <c r="T20" s="65" t="str">
        <f t="shared" si="3"/>
        <v/>
      </c>
      <c r="U20" s="67"/>
      <c r="V20" s="62" t="str">
        <f t="shared" si="20"/>
        <v/>
      </c>
      <c r="W20" s="2"/>
      <c r="X20" s="57" t="str">
        <f>IF(A20="","",IF((VLOOKUP(A20,'Données compet'!$A:$BG,45,FALSE))=0,0,(VLOOKUP(A20,'Données compet'!$A:$BG,45,FALSE))))</f>
        <v/>
      </c>
      <c r="Y20" s="89" t="str">
        <f>IF(A20="","",IF((VLOOKUP(A20,'Données compet'!$A:$BG,33,FALSE))=0,0,(VLOOKUP(A20,'Données compet'!$A:$BG,33,FALSE))))</f>
        <v/>
      </c>
      <c r="Z20" s="74" t="str">
        <f>IF(A20="","",IF((VLOOKUP(A20,'Données compet'!$A:$BG,34,FALSE))=0,0,(VLOOKUP(A20,'Données compet'!$A:$BG,34,FALSE))))</f>
        <v/>
      </c>
      <c r="AA20" s="56" t="str">
        <f>IF(A20="","",IF((VLOOKUP(A20,'Données compet'!$A:$BG,35,FALSE))=0,0,(VLOOKUP(A20,'Données compet'!$A:$BG,35,FALSE))))</f>
        <v/>
      </c>
      <c r="AB20" s="56" t="str">
        <f>IF(A20="","",IF((VLOOKUP(A20,'Données compet'!$A:$BG,36,FALSE))=0,0,(VLOOKUP(A20,'Données compet'!$A:$BG,36,FALSE))))</f>
        <v/>
      </c>
      <c r="AC20" s="64" t="str">
        <f t="shared" si="4"/>
        <v/>
      </c>
      <c r="AD20" s="65" t="str">
        <f t="shared" si="5"/>
        <v/>
      </c>
      <c r="AE20" s="67"/>
      <c r="AF20" s="62" t="str">
        <f t="shared" si="21"/>
        <v/>
      </c>
      <c r="AG20" s="2"/>
      <c r="AH20" s="138" t="str">
        <f t="shared" si="25"/>
        <v/>
      </c>
      <c r="AI20" s="139" t="str">
        <f t="shared" si="26"/>
        <v/>
      </c>
      <c r="AJ20" s="140" t="str">
        <f t="shared" si="12"/>
        <v/>
      </c>
      <c r="AK20" s="146" t="str">
        <f t="shared" si="22"/>
        <v/>
      </c>
      <c r="AL20" s="140" t="str">
        <f t="shared" si="12"/>
        <v/>
      </c>
      <c r="AM20" s="147" t="str">
        <f t="shared" si="27"/>
        <v/>
      </c>
      <c r="AN20" s="147" t="str">
        <f t="shared" si="28"/>
        <v/>
      </c>
      <c r="AO20" s="143" t="str">
        <f t="shared" si="16"/>
        <v/>
      </c>
      <c r="AP20" s="144" t="str">
        <f t="shared" si="29"/>
        <v/>
      </c>
      <c r="AQ20" s="145"/>
      <c r="AR20" s="144" t="str">
        <f t="shared" si="23"/>
        <v/>
      </c>
      <c r="AT20" s="137"/>
    </row>
    <row r="21" spans="1:46" ht="15.75" x14ac:dyDescent="0.25">
      <c r="A21" s="58" t="str">
        <f>'Données compet'!A22</f>
        <v/>
      </c>
      <c r="B21" s="47" t="str">
        <f>IF((VLOOKUP(A21,'Données compet'!$A:$BG,2,FALSE))=0,"",(VLOOKUP(A21,'Données compet'!$A:$BG,2,FALSE)))</f>
        <v/>
      </c>
      <c r="C21" s="59" t="str">
        <f>IF((VLOOKUP(A21,'Données compet'!$A:$BG,3,FALSE))=0,"",(VLOOKUP(A21,'Données compet'!$A:$BG,3,FALSE)))</f>
        <v/>
      </c>
      <c r="D21" s="57" t="str">
        <f>IF(A21="","",IF((VLOOKUP(A21,'Données compet'!$A:$BG,17,FALSE))=0,0,(VLOOKUP(A21,'Données compet'!$A:$BG,17,FALSE))))</f>
        <v/>
      </c>
      <c r="E21" s="89" t="str">
        <f>IF(A21="","",IF((VLOOKUP(A21,'Données compet'!$A:$BG,5,FALSE))=0,0,(VLOOKUP(A21,'Données compet'!$A:$BG,5,FALSE))))</f>
        <v/>
      </c>
      <c r="F21" s="74" t="str">
        <f>IF(A21="","",IF((VLOOKUP(A21,'Données compet'!$A:$BG,6,FALSE))=0,0,(VLOOKUP(A21,'Données compet'!$A:$BG,6,FALSE))))</f>
        <v/>
      </c>
      <c r="G21" s="56" t="str">
        <f>IF(A21="","",IF((VLOOKUP(A21,'Données compet'!$A:$BG,7,FALSE))=0,0,(VLOOKUP(A21,'Données compet'!$A:$BG,7,FALSE))))</f>
        <v/>
      </c>
      <c r="H21" s="56" t="str">
        <f>IF(A21="","",IF((VLOOKUP(A21,'Données compet'!$A:$BG,8,FALSE))=0,0,(VLOOKUP(A21,'Données compet'!$A:$BG,8,FALSE))))</f>
        <v/>
      </c>
      <c r="I21" s="64" t="str">
        <f t="shared" si="0"/>
        <v/>
      </c>
      <c r="J21" s="66" t="str">
        <f t="shared" si="1"/>
        <v/>
      </c>
      <c r="K21" s="68"/>
      <c r="L21" s="63" t="str">
        <f t="shared" si="19"/>
        <v/>
      </c>
      <c r="M21" s="2"/>
      <c r="N21" s="60" t="str">
        <f>IF(A21="","",IF((VLOOKUP(A21,'Données compet'!$A:$BG,31,FALSE))=0,0,(VLOOKUP(A21,'Données compet'!$A:$BG,31,FALSE))))</f>
        <v/>
      </c>
      <c r="O21" s="88" t="str">
        <f>IF(A21="","",IF((VLOOKUP(A21,'Données compet'!$A:$BG,19,FALSE))=0,0,(VLOOKUP(A21,'Données compet'!$A:$BG,19,FALSE))))</f>
        <v/>
      </c>
      <c r="P21" s="79" t="str">
        <f>IF(A21="","",IF((VLOOKUP(A21,'Données compet'!$A:$BG,20,FALSE))=0,0,(VLOOKUP(A21,'Données compet'!$A:$BG,20,FALSE))))</f>
        <v/>
      </c>
      <c r="Q21" s="61" t="str">
        <f>IF(A21="","",IF((VLOOKUP(A21,'Données compet'!$A:$BG,21,FALSE))=0,0,(VLOOKUP(A21,'Données compet'!$A:$BG,21,FALSE))))</f>
        <v/>
      </c>
      <c r="R21" s="61" t="str">
        <f>IF(A21="","",IF((VLOOKUP(A21,'Données compet'!$A:$BG,22,FALSE))=0,0,(VLOOKUP(A21,'Données compet'!$A:$BG,22,FALSE))))</f>
        <v/>
      </c>
      <c r="S21" s="64" t="str">
        <f t="shared" si="2"/>
        <v/>
      </c>
      <c r="T21" s="65" t="str">
        <f t="shared" si="3"/>
        <v/>
      </c>
      <c r="U21" s="67"/>
      <c r="V21" s="62" t="str">
        <f t="shared" si="20"/>
        <v/>
      </c>
      <c r="W21" s="2"/>
      <c r="X21" s="57" t="str">
        <f>IF(A21="","",IF((VLOOKUP(A21,'Données compet'!$A:$BG,45,FALSE))=0,0,(VLOOKUP(A21,'Données compet'!$A:$BG,45,FALSE))))</f>
        <v/>
      </c>
      <c r="Y21" s="89" t="str">
        <f>IF(A21="","",IF((VLOOKUP(A21,'Données compet'!$A:$BG,33,FALSE))=0,0,(VLOOKUP(A21,'Données compet'!$A:$BG,33,FALSE))))</f>
        <v/>
      </c>
      <c r="Z21" s="74" t="str">
        <f>IF(A21="","",IF((VLOOKUP(A21,'Données compet'!$A:$BG,34,FALSE))=0,0,(VLOOKUP(A21,'Données compet'!$A:$BG,34,FALSE))))</f>
        <v/>
      </c>
      <c r="AA21" s="56" t="str">
        <f>IF(A21="","",IF((VLOOKUP(A21,'Données compet'!$A:$BG,35,FALSE))=0,0,(VLOOKUP(A21,'Données compet'!$A:$BG,35,FALSE))))</f>
        <v/>
      </c>
      <c r="AB21" s="56" t="str">
        <f>IF(A21="","",IF((VLOOKUP(A21,'Données compet'!$A:$BG,36,FALSE))=0,0,(VLOOKUP(A21,'Données compet'!$A:$BG,36,FALSE))))</f>
        <v/>
      </c>
      <c r="AC21" s="64" t="str">
        <f t="shared" si="4"/>
        <v/>
      </c>
      <c r="AD21" s="65" t="str">
        <f t="shared" si="5"/>
        <v/>
      </c>
      <c r="AE21" s="67"/>
      <c r="AF21" s="62" t="str">
        <f t="shared" si="21"/>
        <v/>
      </c>
      <c r="AG21" s="2"/>
      <c r="AH21" s="138" t="str">
        <f t="shared" si="25"/>
        <v/>
      </c>
      <c r="AI21" s="139" t="str">
        <f t="shared" si="26"/>
        <v/>
      </c>
      <c r="AJ21" s="140" t="str">
        <f t="shared" si="12"/>
        <v/>
      </c>
      <c r="AK21" s="146" t="str">
        <f t="shared" si="22"/>
        <v/>
      </c>
      <c r="AL21" s="140" t="str">
        <f t="shared" si="12"/>
        <v/>
      </c>
      <c r="AM21" s="147" t="str">
        <f t="shared" si="27"/>
        <v/>
      </c>
      <c r="AN21" s="147" t="str">
        <f t="shared" si="28"/>
        <v/>
      </c>
      <c r="AO21" s="143" t="str">
        <f t="shared" si="16"/>
        <v/>
      </c>
      <c r="AP21" s="144" t="str">
        <f t="shared" si="29"/>
        <v/>
      </c>
      <c r="AQ21" s="145"/>
      <c r="AR21" s="144" t="str">
        <f t="shared" si="23"/>
        <v/>
      </c>
      <c r="AT21" s="137"/>
    </row>
    <row r="22" spans="1:46" ht="15.75" x14ac:dyDescent="0.25">
      <c r="A22" s="58" t="str">
        <f>'Données compet'!A23</f>
        <v/>
      </c>
      <c r="B22" s="47" t="str">
        <f>IF((VLOOKUP(A22,'Données compet'!$A:$BG,2,FALSE))=0,"",(VLOOKUP(A22,'Données compet'!$A:$BG,2,FALSE)))</f>
        <v/>
      </c>
      <c r="C22" s="59" t="str">
        <f>IF((VLOOKUP(A22,'Données compet'!$A:$BG,3,FALSE))=0,"",(VLOOKUP(A22,'Données compet'!$A:$BG,3,FALSE)))</f>
        <v/>
      </c>
      <c r="D22" s="57" t="str">
        <f>IF(A22="","",IF((VLOOKUP(A22,'Données compet'!$A:$BG,17,FALSE))=0,0,(VLOOKUP(A22,'Données compet'!$A:$BG,17,FALSE))))</f>
        <v/>
      </c>
      <c r="E22" s="89" t="str">
        <f>IF(A22="","",IF((VLOOKUP(A22,'Données compet'!$A:$BG,5,FALSE))=0,0,(VLOOKUP(A22,'Données compet'!$A:$BG,5,FALSE))))</f>
        <v/>
      </c>
      <c r="F22" s="74" t="str">
        <f>IF(A22="","",IF((VLOOKUP(A22,'Données compet'!$A:$BG,6,FALSE))=0,0,(VLOOKUP(A22,'Données compet'!$A:$BG,6,FALSE))))</f>
        <v/>
      </c>
      <c r="G22" s="56" t="str">
        <f>IF(A22="","",IF((VLOOKUP(A22,'Données compet'!$A:$BG,7,FALSE))=0,0,(VLOOKUP(A22,'Données compet'!$A:$BG,7,FALSE))))</f>
        <v/>
      </c>
      <c r="H22" s="56" t="str">
        <f>IF(A22="","",IF((VLOOKUP(A22,'Données compet'!$A:$BG,8,FALSE))=0,0,(VLOOKUP(A22,'Données compet'!$A:$BG,8,FALSE))))</f>
        <v/>
      </c>
      <c r="I22" s="64" t="str">
        <f t="shared" si="0"/>
        <v/>
      </c>
      <c r="J22" s="66" t="str">
        <f t="shared" si="1"/>
        <v/>
      </c>
      <c r="K22" s="68"/>
      <c r="L22" s="63" t="str">
        <f t="shared" si="19"/>
        <v/>
      </c>
      <c r="M22" s="2"/>
      <c r="N22" s="60" t="str">
        <f>IF(A22="","",IF((VLOOKUP(A22,'Données compet'!$A:$BG,31,FALSE))=0,0,(VLOOKUP(A22,'Données compet'!$A:$BG,31,FALSE))))</f>
        <v/>
      </c>
      <c r="O22" s="88" t="str">
        <f>IF(A22="","",IF((VLOOKUP(A22,'Données compet'!$A:$BG,19,FALSE))=0,0,(VLOOKUP(A22,'Données compet'!$A:$BG,19,FALSE))))</f>
        <v/>
      </c>
      <c r="P22" s="79" t="str">
        <f>IF(A22="","",IF((VLOOKUP(A22,'Données compet'!$A:$BG,20,FALSE))=0,0,(VLOOKUP(A22,'Données compet'!$A:$BG,20,FALSE))))</f>
        <v/>
      </c>
      <c r="Q22" s="61" t="str">
        <f>IF(A22="","",IF((VLOOKUP(A22,'Données compet'!$A:$BG,21,FALSE))=0,0,(VLOOKUP(A22,'Données compet'!$A:$BG,21,FALSE))))</f>
        <v/>
      </c>
      <c r="R22" s="61" t="str">
        <f>IF(A22="","",IF((VLOOKUP(A22,'Données compet'!$A:$BG,22,FALSE))=0,0,(VLOOKUP(A22,'Données compet'!$A:$BG,22,FALSE))))</f>
        <v/>
      </c>
      <c r="S22" s="64" t="str">
        <f t="shared" si="2"/>
        <v/>
      </c>
      <c r="T22" s="65" t="str">
        <f t="shared" si="3"/>
        <v/>
      </c>
      <c r="U22" s="67"/>
      <c r="V22" s="62" t="str">
        <f t="shared" si="20"/>
        <v/>
      </c>
      <c r="W22" s="2"/>
      <c r="X22" s="57" t="str">
        <f>IF(A22="","",IF((VLOOKUP(A22,'Données compet'!$A:$BG,45,FALSE))=0,0,(VLOOKUP(A22,'Données compet'!$A:$BG,45,FALSE))))</f>
        <v/>
      </c>
      <c r="Y22" s="89" t="str">
        <f>IF(A22="","",IF((VLOOKUP(A22,'Données compet'!$A:$BG,33,FALSE))=0,0,(VLOOKUP(A22,'Données compet'!$A:$BG,33,FALSE))))</f>
        <v/>
      </c>
      <c r="Z22" s="74" t="str">
        <f>IF(A22="","",IF((VLOOKUP(A22,'Données compet'!$A:$BG,34,FALSE))=0,0,(VLOOKUP(A22,'Données compet'!$A:$BG,34,FALSE))))</f>
        <v/>
      </c>
      <c r="AA22" s="56" t="str">
        <f>IF(A22="","",IF((VLOOKUP(A22,'Données compet'!$A:$BG,35,FALSE))=0,0,(VLOOKUP(A22,'Données compet'!$A:$BG,35,FALSE))))</f>
        <v/>
      </c>
      <c r="AB22" s="56" t="str">
        <f>IF(A22="","",IF((VLOOKUP(A22,'Données compet'!$A:$BG,36,FALSE))=0,0,(VLOOKUP(A22,'Données compet'!$A:$BG,36,FALSE))))</f>
        <v/>
      </c>
      <c r="AC22" s="64" t="str">
        <f t="shared" si="4"/>
        <v/>
      </c>
      <c r="AD22" s="65" t="str">
        <f t="shared" si="5"/>
        <v/>
      </c>
      <c r="AE22" s="67"/>
      <c r="AF22" s="62" t="str">
        <f t="shared" si="21"/>
        <v/>
      </c>
      <c r="AG22" s="2"/>
      <c r="AH22" s="138" t="str">
        <f t="shared" si="25"/>
        <v/>
      </c>
      <c r="AI22" s="139" t="str">
        <f t="shared" si="26"/>
        <v/>
      </c>
      <c r="AJ22" s="140" t="str">
        <f t="shared" si="12"/>
        <v/>
      </c>
      <c r="AK22" s="146" t="str">
        <f t="shared" si="22"/>
        <v/>
      </c>
      <c r="AL22" s="140" t="str">
        <f t="shared" si="12"/>
        <v/>
      </c>
      <c r="AM22" s="147" t="str">
        <f t="shared" si="27"/>
        <v/>
      </c>
      <c r="AN22" s="147" t="str">
        <f t="shared" si="28"/>
        <v/>
      </c>
      <c r="AO22" s="143" t="str">
        <f t="shared" si="16"/>
        <v/>
      </c>
      <c r="AP22" s="144" t="str">
        <f t="shared" si="29"/>
        <v/>
      </c>
      <c r="AQ22" s="145"/>
      <c r="AR22" s="144" t="str">
        <f t="shared" si="23"/>
        <v/>
      </c>
      <c r="AT22" s="137"/>
    </row>
    <row r="23" spans="1:46" ht="15.75" x14ac:dyDescent="0.25">
      <c r="A23" s="58" t="str">
        <f>'Données compet'!A24</f>
        <v/>
      </c>
      <c r="B23" s="47" t="str">
        <f>IF((VLOOKUP(A23,'Données compet'!$A:$BG,2,FALSE))=0,"",(VLOOKUP(A23,'Données compet'!$A:$BG,2,FALSE)))</f>
        <v/>
      </c>
      <c r="C23" s="59" t="str">
        <f>IF((VLOOKUP(A23,'Données compet'!$A:$BG,3,FALSE))=0,"",(VLOOKUP(A23,'Données compet'!$A:$BG,3,FALSE)))</f>
        <v/>
      </c>
      <c r="D23" s="57" t="str">
        <f>IF(A23="","",IF((VLOOKUP(A23,'Données compet'!$A:$BG,17,FALSE))=0,0,(VLOOKUP(A23,'Données compet'!$A:$BG,17,FALSE))))</f>
        <v/>
      </c>
      <c r="E23" s="89" t="str">
        <f>IF(A23="","",IF((VLOOKUP(A23,'Données compet'!$A:$BG,5,FALSE))=0,0,(VLOOKUP(A23,'Données compet'!$A:$BG,5,FALSE))))</f>
        <v/>
      </c>
      <c r="F23" s="74" t="str">
        <f>IF(A23="","",IF((VLOOKUP(A23,'Données compet'!$A:$BG,6,FALSE))=0,0,(VLOOKUP(A23,'Données compet'!$A:$BG,6,FALSE))))</f>
        <v/>
      </c>
      <c r="G23" s="56" t="str">
        <f>IF(A23="","",IF((VLOOKUP(A23,'Données compet'!$A:$BG,7,FALSE))=0,0,(VLOOKUP(A23,'Données compet'!$A:$BG,7,FALSE))))</f>
        <v/>
      </c>
      <c r="H23" s="56" t="str">
        <f>IF(A23="","",IF((VLOOKUP(A23,'Données compet'!$A:$BG,8,FALSE))=0,0,(VLOOKUP(A23,'Données compet'!$A:$BG,8,FALSE))))</f>
        <v/>
      </c>
      <c r="I23" s="64" t="str">
        <f t="shared" si="0"/>
        <v/>
      </c>
      <c r="J23" s="66" t="str">
        <f t="shared" si="1"/>
        <v/>
      </c>
      <c r="K23" s="68"/>
      <c r="L23" s="63" t="str">
        <f t="shared" si="19"/>
        <v/>
      </c>
      <c r="M23" s="2"/>
      <c r="N23" s="60" t="str">
        <f>IF(A23="","",IF((VLOOKUP(A23,'Données compet'!$A:$BG,31,FALSE))=0,0,(VLOOKUP(A23,'Données compet'!$A:$BG,31,FALSE))))</f>
        <v/>
      </c>
      <c r="O23" s="88" t="str">
        <f>IF(A23="","",IF((VLOOKUP(A23,'Données compet'!$A:$BG,19,FALSE))=0,0,(VLOOKUP(A23,'Données compet'!$A:$BG,19,FALSE))))</f>
        <v/>
      </c>
      <c r="P23" s="79" t="str">
        <f>IF(A23="","",IF((VLOOKUP(A23,'Données compet'!$A:$BG,20,FALSE))=0,0,(VLOOKUP(A23,'Données compet'!$A:$BG,20,FALSE))))</f>
        <v/>
      </c>
      <c r="Q23" s="61" t="str">
        <f>IF(A23="","",IF((VLOOKUP(A23,'Données compet'!$A:$BG,21,FALSE))=0,0,(VLOOKUP(A23,'Données compet'!$A:$BG,21,FALSE))))</f>
        <v/>
      </c>
      <c r="R23" s="61" t="str">
        <f>IF(A23="","",IF((VLOOKUP(A23,'Données compet'!$A:$BG,22,FALSE))=0,0,(VLOOKUP(A23,'Données compet'!$A:$BG,22,FALSE))))</f>
        <v/>
      </c>
      <c r="S23" s="64" t="str">
        <f t="shared" si="2"/>
        <v/>
      </c>
      <c r="T23" s="65" t="str">
        <f t="shared" si="3"/>
        <v/>
      </c>
      <c r="U23" s="67"/>
      <c r="V23" s="62" t="str">
        <f t="shared" si="20"/>
        <v/>
      </c>
      <c r="W23" s="2"/>
      <c r="X23" s="57" t="str">
        <f>IF(A23="","",IF((VLOOKUP(A23,'Données compet'!$A:$BG,45,FALSE))=0,0,(VLOOKUP(A23,'Données compet'!$A:$BG,45,FALSE))))</f>
        <v/>
      </c>
      <c r="Y23" s="89" t="str">
        <f>IF(A23="","",IF((VLOOKUP(A23,'Données compet'!$A:$BG,33,FALSE))=0,0,(VLOOKUP(A23,'Données compet'!$A:$BG,33,FALSE))))</f>
        <v/>
      </c>
      <c r="Z23" s="74" t="str">
        <f>IF(A23="","",IF((VLOOKUP(A23,'Données compet'!$A:$BG,34,FALSE))=0,0,(VLOOKUP(A23,'Données compet'!$A:$BG,34,FALSE))))</f>
        <v/>
      </c>
      <c r="AA23" s="56" t="str">
        <f>IF(A23="","",IF((VLOOKUP(A23,'Données compet'!$A:$BG,35,FALSE))=0,0,(VLOOKUP(A23,'Données compet'!$A:$BG,35,FALSE))))</f>
        <v/>
      </c>
      <c r="AB23" s="56" t="str">
        <f>IF(A23="","",IF((VLOOKUP(A23,'Données compet'!$A:$BG,36,FALSE))=0,0,(VLOOKUP(A23,'Données compet'!$A:$BG,36,FALSE))))</f>
        <v/>
      </c>
      <c r="AC23" s="64" t="str">
        <f t="shared" si="4"/>
        <v/>
      </c>
      <c r="AD23" s="65" t="str">
        <f t="shared" si="5"/>
        <v/>
      </c>
      <c r="AE23" s="67"/>
      <c r="AF23" s="62" t="str">
        <f t="shared" si="21"/>
        <v/>
      </c>
      <c r="AG23" s="2"/>
      <c r="AH23" s="138" t="str">
        <f t="shared" si="25"/>
        <v/>
      </c>
      <c r="AI23" s="139" t="str">
        <f t="shared" si="26"/>
        <v/>
      </c>
      <c r="AJ23" s="140" t="str">
        <f t="shared" si="12"/>
        <v/>
      </c>
      <c r="AK23" s="146" t="str">
        <f t="shared" si="22"/>
        <v/>
      </c>
      <c r="AL23" s="140" t="str">
        <f t="shared" si="12"/>
        <v/>
      </c>
      <c r="AM23" s="147" t="str">
        <f t="shared" si="27"/>
        <v/>
      </c>
      <c r="AN23" s="147" t="str">
        <f t="shared" si="28"/>
        <v/>
      </c>
      <c r="AO23" s="143" t="str">
        <f t="shared" si="16"/>
        <v/>
      </c>
      <c r="AP23" s="144" t="str">
        <f t="shared" si="29"/>
        <v/>
      </c>
      <c r="AQ23" s="145"/>
      <c r="AR23" s="144" t="str">
        <f t="shared" si="23"/>
        <v/>
      </c>
      <c r="AT23" s="137"/>
    </row>
    <row r="24" spans="1:46" ht="15.75" x14ac:dyDescent="0.25">
      <c r="A24" s="58" t="str">
        <f>'Données compet'!A25</f>
        <v/>
      </c>
      <c r="B24" s="47" t="str">
        <f>IF((VLOOKUP(A24,'Données compet'!$A:$BG,2,FALSE))=0,"",(VLOOKUP(A24,'Données compet'!$A:$BG,2,FALSE)))</f>
        <v/>
      </c>
      <c r="C24" s="59" t="str">
        <f>IF((VLOOKUP(A24,'Données compet'!$A:$BG,3,FALSE))=0,"",(VLOOKUP(A24,'Données compet'!$A:$BG,3,FALSE)))</f>
        <v/>
      </c>
      <c r="D24" s="57" t="str">
        <f>IF(A24="","",IF((VLOOKUP(A24,'Données compet'!$A:$BG,17,FALSE))=0,0,(VLOOKUP(A24,'Données compet'!$A:$BG,17,FALSE))))</f>
        <v/>
      </c>
      <c r="E24" s="89" t="str">
        <f>IF(A24="","",IF((VLOOKUP(A24,'Données compet'!$A:$BG,5,FALSE))=0,0,(VLOOKUP(A24,'Données compet'!$A:$BG,5,FALSE))))</f>
        <v/>
      </c>
      <c r="F24" s="74" t="str">
        <f>IF(A24="","",IF((VLOOKUP(A24,'Données compet'!$A:$BG,6,FALSE))=0,0,(VLOOKUP(A24,'Données compet'!$A:$BG,6,FALSE))))</f>
        <v/>
      </c>
      <c r="G24" s="56" t="str">
        <f>IF(A24="","",IF((VLOOKUP(A24,'Données compet'!$A:$BG,7,FALSE))=0,0,(VLOOKUP(A24,'Données compet'!$A:$BG,7,FALSE))))</f>
        <v/>
      </c>
      <c r="H24" s="56" t="str">
        <f>IF(A24="","",IF((VLOOKUP(A24,'Données compet'!$A:$BG,8,FALSE))=0,0,(VLOOKUP(A24,'Données compet'!$A:$BG,8,FALSE))))</f>
        <v/>
      </c>
      <c r="I24" s="64" t="str">
        <f t="shared" si="0"/>
        <v/>
      </c>
      <c r="J24" s="66" t="str">
        <f t="shared" si="1"/>
        <v/>
      </c>
      <c r="K24" s="68"/>
      <c r="L24" s="63" t="str">
        <f t="shared" si="19"/>
        <v/>
      </c>
      <c r="M24" s="2"/>
      <c r="N24" s="60" t="str">
        <f>IF(A24="","",IF((VLOOKUP(A24,'Données compet'!$A:$BG,31,FALSE))=0,0,(VLOOKUP(A24,'Données compet'!$A:$BG,31,FALSE))))</f>
        <v/>
      </c>
      <c r="O24" s="88" t="str">
        <f>IF(A24="","",IF((VLOOKUP(A24,'Données compet'!$A:$BG,19,FALSE))=0,0,(VLOOKUP(A24,'Données compet'!$A:$BG,19,FALSE))))</f>
        <v/>
      </c>
      <c r="P24" s="79" t="str">
        <f>IF(A24="","",IF((VLOOKUP(A24,'Données compet'!$A:$BG,20,FALSE))=0,0,(VLOOKUP(A24,'Données compet'!$A:$BG,20,FALSE))))</f>
        <v/>
      </c>
      <c r="Q24" s="61" t="str">
        <f>IF(A24="","",IF((VLOOKUP(A24,'Données compet'!$A:$BG,21,FALSE))=0,0,(VLOOKUP(A24,'Données compet'!$A:$BG,21,FALSE))))</f>
        <v/>
      </c>
      <c r="R24" s="61" t="str">
        <f>IF(A24="","",IF((VLOOKUP(A24,'Données compet'!$A:$BG,22,FALSE))=0,0,(VLOOKUP(A24,'Données compet'!$A:$BG,22,FALSE))))</f>
        <v/>
      </c>
      <c r="S24" s="64" t="str">
        <f t="shared" si="2"/>
        <v/>
      </c>
      <c r="T24" s="65" t="str">
        <f t="shared" si="3"/>
        <v/>
      </c>
      <c r="U24" s="67"/>
      <c r="V24" s="62" t="str">
        <f t="shared" si="20"/>
        <v/>
      </c>
      <c r="W24" s="2"/>
      <c r="X24" s="57" t="str">
        <f>IF(A24="","",IF((VLOOKUP(A24,'Données compet'!$A:$BG,45,FALSE))=0,0,(VLOOKUP(A24,'Données compet'!$A:$BG,45,FALSE))))</f>
        <v/>
      </c>
      <c r="Y24" s="89" t="str">
        <f>IF(A24="","",IF((VLOOKUP(A24,'Données compet'!$A:$BG,33,FALSE))=0,0,(VLOOKUP(A24,'Données compet'!$A:$BG,33,FALSE))))</f>
        <v/>
      </c>
      <c r="Z24" s="74" t="str">
        <f>IF(A24="","",IF((VLOOKUP(A24,'Données compet'!$A:$BG,34,FALSE))=0,0,(VLOOKUP(A24,'Données compet'!$A:$BG,34,FALSE))))</f>
        <v/>
      </c>
      <c r="AA24" s="56" t="str">
        <f>IF(A24="","",IF((VLOOKUP(A24,'Données compet'!$A:$BG,35,FALSE))=0,0,(VLOOKUP(A24,'Données compet'!$A:$BG,35,FALSE))))</f>
        <v/>
      </c>
      <c r="AB24" s="56" t="str">
        <f>IF(A24="","",IF((VLOOKUP(A24,'Données compet'!$A:$BG,36,FALSE))=0,0,(VLOOKUP(A24,'Données compet'!$A:$BG,36,FALSE))))</f>
        <v/>
      </c>
      <c r="AC24" s="64" t="str">
        <f t="shared" si="4"/>
        <v/>
      </c>
      <c r="AD24" s="65" t="str">
        <f t="shared" si="5"/>
        <v/>
      </c>
      <c r="AE24" s="67"/>
      <c r="AF24" s="62" t="str">
        <f t="shared" si="21"/>
        <v/>
      </c>
      <c r="AG24" s="2"/>
      <c r="AH24" s="138" t="str">
        <f t="shared" si="25"/>
        <v/>
      </c>
      <c r="AI24" s="139" t="str">
        <f t="shared" si="26"/>
        <v/>
      </c>
      <c r="AJ24" s="140" t="str">
        <f t="shared" si="12"/>
        <v/>
      </c>
      <c r="AK24" s="146" t="str">
        <f t="shared" si="22"/>
        <v/>
      </c>
      <c r="AL24" s="140" t="str">
        <f t="shared" si="12"/>
        <v/>
      </c>
      <c r="AM24" s="147" t="str">
        <f t="shared" si="27"/>
        <v/>
      </c>
      <c r="AN24" s="147" t="str">
        <f t="shared" si="28"/>
        <v/>
      </c>
      <c r="AO24" s="143" t="str">
        <f t="shared" si="16"/>
        <v/>
      </c>
      <c r="AP24" s="144" t="str">
        <f t="shared" si="29"/>
        <v/>
      </c>
      <c r="AQ24" s="145"/>
      <c r="AR24" s="144" t="str">
        <f t="shared" si="23"/>
        <v/>
      </c>
      <c r="AT24" s="137"/>
    </row>
    <row r="25" spans="1:46" ht="15.75" x14ac:dyDescent="0.25">
      <c r="A25" s="58" t="str">
        <f>'Données compet'!A26</f>
        <v/>
      </c>
      <c r="B25" s="47" t="str">
        <f>IF((VLOOKUP(A25,'Données compet'!$A:$BG,2,FALSE))=0,"",(VLOOKUP(A25,'Données compet'!$A:$BG,2,FALSE)))</f>
        <v/>
      </c>
      <c r="C25" s="59" t="str">
        <f>IF((VLOOKUP(A25,'Données compet'!$A:$BG,3,FALSE))=0,"",(VLOOKUP(A25,'Données compet'!$A:$BG,3,FALSE)))</f>
        <v/>
      </c>
      <c r="D25" s="57" t="str">
        <f>IF(A25="","",IF((VLOOKUP(A25,'Données compet'!$A:$BG,17,FALSE))=0,0,(VLOOKUP(A25,'Données compet'!$A:$BG,17,FALSE))))</f>
        <v/>
      </c>
      <c r="E25" s="89" t="str">
        <f>IF(A25="","",IF((VLOOKUP(A25,'Données compet'!$A:$BG,5,FALSE))=0,0,(VLOOKUP(A25,'Données compet'!$A:$BG,5,FALSE))))</f>
        <v/>
      </c>
      <c r="F25" s="74" t="str">
        <f>IF(A25="","",IF((VLOOKUP(A25,'Données compet'!$A:$BG,6,FALSE))=0,0,(VLOOKUP(A25,'Données compet'!$A:$BG,6,FALSE))))</f>
        <v/>
      </c>
      <c r="G25" s="56" t="str">
        <f>IF(A25="","",IF((VLOOKUP(A25,'Données compet'!$A:$BG,7,FALSE))=0,0,(VLOOKUP(A25,'Données compet'!$A:$BG,7,FALSE))))</f>
        <v/>
      </c>
      <c r="H25" s="56" t="str">
        <f>IF(A25="","",IF((VLOOKUP(A25,'Données compet'!$A:$BG,8,FALSE))=0,0,(VLOOKUP(A25,'Données compet'!$A:$BG,8,FALSE))))</f>
        <v/>
      </c>
      <c r="I25" s="64" t="str">
        <f t="shared" si="0"/>
        <v/>
      </c>
      <c r="J25" s="66" t="str">
        <f t="shared" si="1"/>
        <v/>
      </c>
      <c r="K25" s="68"/>
      <c r="L25" s="63" t="str">
        <f t="shared" si="19"/>
        <v/>
      </c>
      <c r="M25" s="2"/>
      <c r="N25" s="60" t="str">
        <f>IF(A25="","",IF((VLOOKUP(A25,'Données compet'!$A:$BG,31,FALSE))=0,0,(VLOOKUP(A25,'Données compet'!$A:$BG,31,FALSE))))</f>
        <v/>
      </c>
      <c r="O25" s="88" t="str">
        <f>IF(A25="","",IF((VLOOKUP(A25,'Données compet'!$A:$BG,19,FALSE))=0,0,(VLOOKUP(A25,'Données compet'!$A:$BG,19,FALSE))))</f>
        <v/>
      </c>
      <c r="P25" s="79" t="str">
        <f>IF(A25="","",IF((VLOOKUP(A25,'Données compet'!$A:$BG,20,FALSE))=0,0,(VLOOKUP(A25,'Données compet'!$A:$BG,20,FALSE))))</f>
        <v/>
      </c>
      <c r="Q25" s="61" t="str">
        <f>IF(A25="","",IF((VLOOKUP(A25,'Données compet'!$A:$BG,21,FALSE))=0,0,(VLOOKUP(A25,'Données compet'!$A:$BG,21,FALSE))))</f>
        <v/>
      </c>
      <c r="R25" s="61" t="str">
        <f>IF(A25="","",IF((VLOOKUP(A25,'Données compet'!$A:$BG,22,FALSE))=0,0,(VLOOKUP(A25,'Données compet'!$A:$BG,22,FALSE))))</f>
        <v/>
      </c>
      <c r="S25" s="64" t="str">
        <f t="shared" si="2"/>
        <v/>
      </c>
      <c r="T25" s="65" t="str">
        <f t="shared" si="3"/>
        <v/>
      </c>
      <c r="U25" s="67"/>
      <c r="V25" s="62" t="str">
        <f t="shared" si="20"/>
        <v/>
      </c>
      <c r="W25" s="2"/>
      <c r="X25" s="57" t="str">
        <f>IF(A25="","",IF((VLOOKUP(A25,'Données compet'!$A:$BG,45,FALSE))=0,0,(VLOOKUP(A25,'Données compet'!$A:$BG,45,FALSE))))</f>
        <v/>
      </c>
      <c r="Y25" s="89" t="str">
        <f>IF(A25="","",IF((VLOOKUP(A25,'Données compet'!$A:$BG,33,FALSE))=0,0,(VLOOKUP(A25,'Données compet'!$A:$BG,33,FALSE))))</f>
        <v/>
      </c>
      <c r="Z25" s="74" t="str">
        <f>IF(A25="","",IF((VLOOKUP(A25,'Données compet'!$A:$BG,34,FALSE))=0,0,(VLOOKUP(A25,'Données compet'!$A:$BG,34,FALSE))))</f>
        <v/>
      </c>
      <c r="AA25" s="56" t="str">
        <f>IF(A25="","",IF((VLOOKUP(A25,'Données compet'!$A:$BG,35,FALSE))=0,0,(VLOOKUP(A25,'Données compet'!$A:$BG,35,FALSE))))</f>
        <v/>
      </c>
      <c r="AB25" s="56" t="str">
        <f>IF(A25="","",IF((VLOOKUP(A25,'Données compet'!$A:$BG,36,FALSE))=0,0,(VLOOKUP(A25,'Données compet'!$A:$BG,36,FALSE))))</f>
        <v/>
      </c>
      <c r="AC25" s="64" t="str">
        <f t="shared" si="4"/>
        <v/>
      </c>
      <c r="AD25" s="65" t="str">
        <f t="shared" si="5"/>
        <v/>
      </c>
      <c r="AE25" s="67"/>
      <c r="AF25" s="62" t="str">
        <f t="shared" si="21"/>
        <v/>
      </c>
      <c r="AG25" s="2"/>
      <c r="AH25" s="138" t="str">
        <f t="shared" si="25"/>
        <v/>
      </c>
      <c r="AI25" s="139" t="str">
        <f t="shared" si="26"/>
        <v/>
      </c>
      <c r="AJ25" s="140" t="str">
        <f t="shared" si="12"/>
        <v/>
      </c>
      <c r="AK25" s="146" t="str">
        <f t="shared" si="22"/>
        <v/>
      </c>
      <c r="AL25" s="140" t="str">
        <f t="shared" si="12"/>
        <v/>
      </c>
      <c r="AM25" s="147" t="str">
        <f t="shared" si="27"/>
        <v/>
      </c>
      <c r="AN25" s="147" t="str">
        <f t="shared" si="28"/>
        <v/>
      </c>
      <c r="AO25" s="143" t="str">
        <f t="shared" si="16"/>
        <v/>
      </c>
      <c r="AP25" s="144" t="str">
        <f t="shared" si="29"/>
        <v/>
      </c>
      <c r="AQ25" s="145"/>
      <c r="AR25" s="144" t="str">
        <f t="shared" si="23"/>
        <v/>
      </c>
      <c r="AT25" s="137"/>
    </row>
    <row r="26" spans="1:46" ht="15.75" x14ac:dyDescent="0.25">
      <c r="A26" s="58" t="str">
        <f>'Données compet'!A27</f>
        <v/>
      </c>
      <c r="B26" s="47" t="str">
        <f>IF((VLOOKUP(A26,'Données compet'!$A:$BG,2,FALSE))=0,"",(VLOOKUP(A26,'Données compet'!$A:$BG,2,FALSE)))</f>
        <v/>
      </c>
      <c r="C26" s="59" t="str">
        <f>IF((VLOOKUP(A26,'Données compet'!$A:$BG,3,FALSE))=0,"",(VLOOKUP(A26,'Données compet'!$A:$BG,3,FALSE)))</f>
        <v/>
      </c>
      <c r="D26" s="57" t="str">
        <f>IF(A26="","",IF((VLOOKUP(A26,'Données compet'!$A:$BG,17,FALSE))=0,0,(VLOOKUP(A26,'Données compet'!$A:$BG,17,FALSE))))</f>
        <v/>
      </c>
      <c r="E26" s="89" t="str">
        <f>IF(A26="","",IF((VLOOKUP(A26,'Données compet'!$A:$BG,5,FALSE))=0,0,(VLOOKUP(A26,'Données compet'!$A:$BG,5,FALSE))))</f>
        <v/>
      </c>
      <c r="F26" s="74" t="str">
        <f>IF(A26="","",IF((VLOOKUP(A26,'Données compet'!$A:$BG,6,FALSE))=0,0,(VLOOKUP(A26,'Données compet'!$A:$BG,6,FALSE))))</f>
        <v/>
      </c>
      <c r="G26" s="56" t="str">
        <f>IF(A26="","",IF((VLOOKUP(A26,'Données compet'!$A:$BG,7,FALSE))=0,0,(VLOOKUP(A26,'Données compet'!$A:$BG,7,FALSE))))</f>
        <v/>
      </c>
      <c r="H26" s="56" t="str">
        <f>IF(A26="","",IF((VLOOKUP(A26,'Données compet'!$A:$BG,8,FALSE))=0,0,(VLOOKUP(A26,'Données compet'!$A:$BG,8,FALSE))))</f>
        <v/>
      </c>
      <c r="I26" s="64" t="str">
        <f t="shared" si="0"/>
        <v/>
      </c>
      <c r="J26" s="66" t="str">
        <f t="shared" si="1"/>
        <v/>
      </c>
      <c r="K26" s="68"/>
      <c r="L26" s="63" t="str">
        <f t="shared" si="19"/>
        <v/>
      </c>
      <c r="M26" s="2"/>
      <c r="N26" s="60" t="str">
        <f>IF(A26="","",IF((VLOOKUP(A26,'Données compet'!$A:$BG,31,FALSE))=0,0,(VLOOKUP(A26,'Données compet'!$A:$BG,31,FALSE))))</f>
        <v/>
      </c>
      <c r="O26" s="88" t="str">
        <f>IF(A26="","",IF((VLOOKUP(A26,'Données compet'!$A:$BG,19,FALSE))=0,0,(VLOOKUP(A26,'Données compet'!$A:$BG,19,FALSE))))</f>
        <v/>
      </c>
      <c r="P26" s="79" t="str">
        <f>IF(A26="","",IF((VLOOKUP(A26,'Données compet'!$A:$BG,20,FALSE))=0,0,(VLOOKUP(A26,'Données compet'!$A:$BG,20,FALSE))))</f>
        <v/>
      </c>
      <c r="Q26" s="61" t="str">
        <f>IF(A26="","",IF((VLOOKUP(A26,'Données compet'!$A:$BG,21,FALSE))=0,0,(VLOOKUP(A26,'Données compet'!$A:$BG,21,FALSE))))</f>
        <v/>
      </c>
      <c r="R26" s="61" t="str">
        <f>IF(A26="","",IF((VLOOKUP(A26,'Données compet'!$A:$BG,22,FALSE))=0,0,(VLOOKUP(A26,'Données compet'!$A:$BG,22,FALSE))))</f>
        <v/>
      </c>
      <c r="S26" s="64" t="str">
        <f t="shared" si="2"/>
        <v/>
      </c>
      <c r="T26" s="65" t="str">
        <f t="shared" si="3"/>
        <v/>
      </c>
      <c r="U26" s="67"/>
      <c r="V26" s="62" t="str">
        <f t="shared" si="20"/>
        <v/>
      </c>
      <c r="W26" s="2"/>
      <c r="X26" s="57" t="str">
        <f>IF(A26="","",IF((VLOOKUP(A26,'Données compet'!$A:$BG,45,FALSE))=0,0,(VLOOKUP(A26,'Données compet'!$A:$BG,45,FALSE))))</f>
        <v/>
      </c>
      <c r="Y26" s="89" t="str">
        <f>IF(A26="","",IF((VLOOKUP(A26,'Données compet'!$A:$BG,33,FALSE))=0,0,(VLOOKUP(A26,'Données compet'!$A:$BG,33,FALSE))))</f>
        <v/>
      </c>
      <c r="Z26" s="74" t="str">
        <f>IF(A26="","",IF((VLOOKUP(A26,'Données compet'!$A:$BG,34,FALSE))=0,0,(VLOOKUP(A26,'Données compet'!$A:$BG,34,FALSE))))</f>
        <v/>
      </c>
      <c r="AA26" s="56" t="str">
        <f>IF(A26="","",IF((VLOOKUP(A26,'Données compet'!$A:$BG,35,FALSE))=0,0,(VLOOKUP(A26,'Données compet'!$A:$BG,35,FALSE))))</f>
        <v/>
      </c>
      <c r="AB26" s="56" t="str">
        <f>IF(A26="","",IF((VLOOKUP(A26,'Données compet'!$A:$BG,36,FALSE))=0,0,(VLOOKUP(A26,'Données compet'!$A:$BG,36,FALSE))))</f>
        <v/>
      </c>
      <c r="AC26" s="64" t="str">
        <f t="shared" si="4"/>
        <v/>
      </c>
      <c r="AD26" s="65" t="str">
        <f t="shared" si="5"/>
        <v/>
      </c>
      <c r="AE26" s="67"/>
      <c r="AF26" s="62" t="str">
        <f t="shared" si="21"/>
        <v/>
      </c>
      <c r="AG26" s="2"/>
      <c r="AH26" s="138" t="str">
        <f t="shared" si="25"/>
        <v/>
      </c>
      <c r="AI26" s="139" t="str">
        <f t="shared" si="26"/>
        <v/>
      </c>
      <c r="AJ26" s="140" t="str">
        <f t="shared" si="12"/>
        <v/>
      </c>
      <c r="AK26" s="146" t="str">
        <f t="shared" si="22"/>
        <v/>
      </c>
      <c r="AL26" s="140" t="str">
        <f t="shared" si="12"/>
        <v/>
      </c>
      <c r="AM26" s="147" t="str">
        <f t="shared" si="27"/>
        <v/>
      </c>
      <c r="AN26" s="147" t="str">
        <f t="shared" si="28"/>
        <v/>
      </c>
      <c r="AO26" s="143" t="str">
        <f t="shared" si="16"/>
        <v/>
      </c>
      <c r="AP26" s="144" t="str">
        <f t="shared" si="29"/>
        <v/>
      </c>
      <c r="AQ26" s="145"/>
      <c r="AR26" s="144" t="str">
        <f t="shared" si="23"/>
        <v/>
      </c>
      <c r="AT26" s="137"/>
    </row>
    <row r="27" spans="1:46" ht="15.75" x14ac:dyDescent="0.25">
      <c r="A27" s="58" t="str">
        <f>'Données compet'!A28</f>
        <v/>
      </c>
      <c r="B27" s="47" t="str">
        <f>IF((VLOOKUP(A27,'Données compet'!$A:$BG,2,FALSE))=0,"",(VLOOKUP(A27,'Données compet'!$A:$BG,2,FALSE)))</f>
        <v/>
      </c>
      <c r="C27" s="59" t="str">
        <f>IF((VLOOKUP(A27,'Données compet'!$A:$BG,3,FALSE))=0,"",(VLOOKUP(A27,'Données compet'!$A:$BG,3,FALSE)))</f>
        <v/>
      </c>
      <c r="D27" s="57" t="str">
        <f>IF(A27="","",IF((VLOOKUP(A27,'Données compet'!$A:$BG,17,FALSE))=0,0,(VLOOKUP(A27,'Données compet'!$A:$BG,17,FALSE))))</f>
        <v/>
      </c>
      <c r="E27" s="89" t="str">
        <f>IF(A27="","",IF((VLOOKUP(A27,'Données compet'!$A:$BG,5,FALSE))=0,0,(VLOOKUP(A27,'Données compet'!$A:$BG,5,FALSE))))</f>
        <v/>
      </c>
      <c r="F27" s="74" t="str">
        <f>IF(A27="","",IF((VLOOKUP(A27,'Données compet'!$A:$BG,6,FALSE))=0,0,(VLOOKUP(A27,'Données compet'!$A:$BG,6,FALSE))))</f>
        <v/>
      </c>
      <c r="G27" s="56" t="str">
        <f>IF(A27="","",IF((VLOOKUP(A27,'Données compet'!$A:$BG,7,FALSE))=0,0,(VLOOKUP(A27,'Données compet'!$A:$BG,7,FALSE))))</f>
        <v/>
      </c>
      <c r="H27" s="56" t="str">
        <f>IF(A27="","",IF((VLOOKUP(A27,'Données compet'!$A:$BG,8,FALSE))=0,0,(VLOOKUP(A27,'Données compet'!$A:$BG,8,FALSE))))</f>
        <v/>
      </c>
      <c r="I27" s="64" t="str">
        <f t="shared" si="0"/>
        <v/>
      </c>
      <c r="J27" s="66" t="str">
        <f t="shared" si="1"/>
        <v/>
      </c>
      <c r="K27" s="68"/>
      <c r="L27" s="63" t="str">
        <f t="shared" si="19"/>
        <v/>
      </c>
      <c r="M27" s="2"/>
      <c r="N27" s="60" t="str">
        <f>IF(A27="","",IF((VLOOKUP(A27,'Données compet'!$A:$BG,31,FALSE))=0,0,(VLOOKUP(A27,'Données compet'!$A:$BG,31,FALSE))))</f>
        <v/>
      </c>
      <c r="O27" s="88" t="str">
        <f>IF(A27="","",IF((VLOOKUP(A27,'Données compet'!$A:$BG,19,FALSE))=0,0,(VLOOKUP(A27,'Données compet'!$A:$BG,19,FALSE))))</f>
        <v/>
      </c>
      <c r="P27" s="79" t="str">
        <f>IF(A27="","",IF((VLOOKUP(A27,'Données compet'!$A:$BG,20,FALSE))=0,0,(VLOOKUP(A27,'Données compet'!$A:$BG,20,FALSE))))</f>
        <v/>
      </c>
      <c r="Q27" s="61" t="str">
        <f>IF(A27="","",IF((VLOOKUP(A27,'Données compet'!$A:$BG,21,FALSE))=0,0,(VLOOKUP(A27,'Données compet'!$A:$BG,21,FALSE))))</f>
        <v/>
      </c>
      <c r="R27" s="61" t="str">
        <f>IF(A27="","",IF((VLOOKUP(A27,'Données compet'!$A:$BG,22,FALSE))=0,0,(VLOOKUP(A27,'Données compet'!$A:$BG,22,FALSE))))</f>
        <v/>
      </c>
      <c r="S27" s="64" t="str">
        <f t="shared" si="2"/>
        <v/>
      </c>
      <c r="T27" s="65" t="str">
        <f t="shared" si="3"/>
        <v/>
      </c>
      <c r="U27" s="67"/>
      <c r="V27" s="62" t="str">
        <f t="shared" si="20"/>
        <v/>
      </c>
      <c r="W27" s="2"/>
      <c r="X27" s="57" t="str">
        <f>IF(A27="","",IF((VLOOKUP(A27,'Données compet'!$A:$BG,45,FALSE))=0,0,(VLOOKUP(A27,'Données compet'!$A:$BG,45,FALSE))))</f>
        <v/>
      </c>
      <c r="Y27" s="89" t="str">
        <f>IF(A27="","",IF((VLOOKUP(A27,'Données compet'!$A:$BG,33,FALSE))=0,0,(VLOOKUP(A27,'Données compet'!$A:$BG,33,FALSE))))</f>
        <v/>
      </c>
      <c r="Z27" s="74" t="str">
        <f>IF(A27="","",IF((VLOOKUP(A27,'Données compet'!$A:$BG,34,FALSE))=0,0,(VLOOKUP(A27,'Données compet'!$A:$BG,34,FALSE))))</f>
        <v/>
      </c>
      <c r="AA27" s="56" t="str">
        <f>IF(A27="","",IF((VLOOKUP(A27,'Données compet'!$A:$BG,35,FALSE))=0,0,(VLOOKUP(A27,'Données compet'!$A:$BG,35,FALSE))))</f>
        <v/>
      </c>
      <c r="AB27" s="56" t="str">
        <f>IF(A27="","",IF((VLOOKUP(A27,'Données compet'!$A:$BG,36,FALSE))=0,0,(VLOOKUP(A27,'Données compet'!$A:$BG,36,FALSE))))</f>
        <v/>
      </c>
      <c r="AC27" s="64" t="str">
        <f t="shared" si="4"/>
        <v/>
      </c>
      <c r="AD27" s="65" t="str">
        <f t="shared" si="5"/>
        <v/>
      </c>
      <c r="AE27" s="67"/>
      <c r="AF27" s="62" t="str">
        <f t="shared" si="21"/>
        <v/>
      </c>
      <c r="AG27" s="2"/>
      <c r="AH27" s="138" t="str">
        <f t="shared" si="25"/>
        <v/>
      </c>
      <c r="AI27" s="139" t="str">
        <f t="shared" si="26"/>
        <v/>
      </c>
      <c r="AJ27" s="140" t="str">
        <f t="shared" si="12"/>
        <v/>
      </c>
      <c r="AK27" s="146" t="str">
        <f t="shared" si="22"/>
        <v/>
      </c>
      <c r="AL27" s="140" t="str">
        <f t="shared" si="12"/>
        <v/>
      </c>
      <c r="AM27" s="147" t="str">
        <f t="shared" si="27"/>
        <v/>
      </c>
      <c r="AN27" s="147" t="str">
        <f t="shared" si="28"/>
        <v/>
      </c>
      <c r="AO27" s="143" t="str">
        <f t="shared" si="16"/>
        <v/>
      </c>
      <c r="AP27" s="144" t="str">
        <f t="shared" si="29"/>
        <v/>
      </c>
      <c r="AQ27" s="145"/>
      <c r="AR27" s="144" t="str">
        <f t="shared" si="23"/>
        <v/>
      </c>
      <c r="AT27" s="137"/>
    </row>
    <row r="28" spans="1:46" ht="15.75" x14ac:dyDescent="0.25">
      <c r="A28" s="58" t="str">
        <f>'Données compet'!A29</f>
        <v/>
      </c>
      <c r="B28" s="47" t="str">
        <f>IF((VLOOKUP(A28,'Données compet'!$A:$BG,2,FALSE))=0,"",(VLOOKUP(A28,'Données compet'!$A:$BG,2,FALSE)))</f>
        <v/>
      </c>
      <c r="C28" s="59" t="str">
        <f>IF((VLOOKUP(A28,'Données compet'!$A:$BG,3,FALSE))=0,"",(VLOOKUP(A28,'Données compet'!$A:$BG,3,FALSE)))</f>
        <v/>
      </c>
      <c r="D28" s="57" t="str">
        <f>IF(A28="","",IF((VLOOKUP(A28,'Données compet'!$A:$BG,17,FALSE))=0,0,(VLOOKUP(A28,'Données compet'!$A:$BG,17,FALSE))))</f>
        <v/>
      </c>
      <c r="E28" s="89" t="str">
        <f>IF(A28="","",IF((VLOOKUP(A28,'Données compet'!$A:$BG,5,FALSE))=0,0,(VLOOKUP(A28,'Données compet'!$A:$BG,5,FALSE))))</f>
        <v/>
      </c>
      <c r="F28" s="74" t="str">
        <f>IF(A28="","",IF((VLOOKUP(A28,'Données compet'!$A:$BG,6,FALSE))=0,0,(VLOOKUP(A28,'Données compet'!$A:$BG,6,FALSE))))</f>
        <v/>
      </c>
      <c r="G28" s="56" t="str">
        <f>IF(A28="","",IF((VLOOKUP(A28,'Données compet'!$A:$BG,7,FALSE))=0,0,(VLOOKUP(A28,'Données compet'!$A:$BG,7,FALSE))))</f>
        <v/>
      </c>
      <c r="H28" s="56" t="str">
        <f>IF(A28="","",IF((VLOOKUP(A28,'Données compet'!$A:$BG,8,FALSE))=0,0,(VLOOKUP(A28,'Données compet'!$A:$BG,8,FALSE))))</f>
        <v/>
      </c>
      <c r="I28" s="64" t="str">
        <f t="shared" si="0"/>
        <v/>
      </c>
      <c r="J28" s="66" t="str">
        <f t="shared" si="1"/>
        <v/>
      </c>
      <c r="K28" s="68"/>
      <c r="L28" s="63" t="str">
        <f t="shared" si="19"/>
        <v/>
      </c>
      <c r="M28" s="2"/>
      <c r="N28" s="60" t="str">
        <f>IF(A28="","",IF((VLOOKUP(A28,'Données compet'!$A:$BG,31,FALSE))=0,0,(VLOOKUP(A28,'Données compet'!$A:$BG,31,FALSE))))</f>
        <v/>
      </c>
      <c r="O28" s="88" t="str">
        <f>IF(A28="","",IF((VLOOKUP(A28,'Données compet'!$A:$BG,19,FALSE))=0,0,(VLOOKUP(A28,'Données compet'!$A:$BG,19,FALSE))))</f>
        <v/>
      </c>
      <c r="P28" s="79" t="str">
        <f>IF(A28="","",IF((VLOOKUP(A28,'Données compet'!$A:$BG,20,FALSE))=0,0,(VLOOKUP(A28,'Données compet'!$A:$BG,20,FALSE))))</f>
        <v/>
      </c>
      <c r="Q28" s="61" t="str">
        <f>IF(A28="","",IF((VLOOKUP(A28,'Données compet'!$A:$BG,21,FALSE))=0,0,(VLOOKUP(A28,'Données compet'!$A:$BG,21,FALSE))))</f>
        <v/>
      </c>
      <c r="R28" s="61" t="str">
        <f>IF(A28="","",IF((VLOOKUP(A28,'Données compet'!$A:$BG,22,FALSE))=0,0,(VLOOKUP(A28,'Données compet'!$A:$BG,22,FALSE))))</f>
        <v/>
      </c>
      <c r="S28" s="64" t="str">
        <f t="shared" si="2"/>
        <v/>
      </c>
      <c r="T28" s="65" t="str">
        <f t="shared" si="3"/>
        <v/>
      </c>
      <c r="U28" s="67"/>
      <c r="V28" s="62" t="str">
        <f t="shared" si="20"/>
        <v/>
      </c>
      <c r="W28" s="2"/>
      <c r="X28" s="57" t="str">
        <f>IF(A28="","",IF((VLOOKUP(A28,'Données compet'!$A:$BG,45,FALSE))=0,0,(VLOOKUP(A28,'Données compet'!$A:$BG,45,FALSE))))</f>
        <v/>
      </c>
      <c r="Y28" s="89" t="str">
        <f>IF(A28="","",IF((VLOOKUP(A28,'Données compet'!$A:$BG,33,FALSE))=0,0,(VLOOKUP(A28,'Données compet'!$A:$BG,33,FALSE))))</f>
        <v/>
      </c>
      <c r="Z28" s="74" t="str">
        <f>IF(A28="","",IF((VLOOKUP(A28,'Données compet'!$A:$BG,34,FALSE))=0,0,(VLOOKUP(A28,'Données compet'!$A:$BG,34,FALSE))))</f>
        <v/>
      </c>
      <c r="AA28" s="56" t="str">
        <f>IF(A28="","",IF((VLOOKUP(A28,'Données compet'!$A:$BG,35,FALSE))=0,0,(VLOOKUP(A28,'Données compet'!$A:$BG,35,FALSE))))</f>
        <v/>
      </c>
      <c r="AB28" s="56" t="str">
        <f>IF(A28="","",IF((VLOOKUP(A28,'Données compet'!$A:$BG,36,FALSE))=0,0,(VLOOKUP(A28,'Données compet'!$A:$BG,36,FALSE))))</f>
        <v/>
      </c>
      <c r="AC28" s="64" t="str">
        <f t="shared" si="4"/>
        <v/>
      </c>
      <c r="AD28" s="65" t="str">
        <f t="shared" si="5"/>
        <v/>
      </c>
      <c r="AE28" s="67"/>
      <c r="AF28" s="62" t="str">
        <f t="shared" si="21"/>
        <v/>
      </c>
      <c r="AG28" s="2"/>
      <c r="AH28" s="138" t="str">
        <f t="shared" si="25"/>
        <v/>
      </c>
      <c r="AI28" s="139" t="str">
        <f t="shared" si="26"/>
        <v/>
      </c>
      <c r="AJ28" s="140" t="str">
        <f t="shared" si="12"/>
        <v/>
      </c>
      <c r="AK28" s="146" t="str">
        <f t="shared" si="22"/>
        <v/>
      </c>
      <c r="AL28" s="140" t="str">
        <f t="shared" si="12"/>
        <v/>
      </c>
      <c r="AM28" s="147" t="str">
        <f t="shared" si="27"/>
        <v/>
      </c>
      <c r="AN28" s="147" t="str">
        <f t="shared" si="28"/>
        <v/>
      </c>
      <c r="AO28" s="143" t="str">
        <f t="shared" si="16"/>
        <v/>
      </c>
      <c r="AP28" s="144" t="str">
        <f t="shared" si="29"/>
        <v/>
      </c>
      <c r="AQ28" s="145"/>
      <c r="AR28" s="144" t="str">
        <f t="shared" si="23"/>
        <v/>
      </c>
      <c r="AT28" s="137"/>
    </row>
    <row r="29" spans="1:46" ht="15.75" x14ac:dyDescent="0.25">
      <c r="A29" s="58" t="str">
        <f>'Données compet'!A30</f>
        <v/>
      </c>
      <c r="B29" s="47" t="str">
        <f>IF((VLOOKUP(A29,'Données compet'!$A:$BG,2,FALSE))=0,"",(VLOOKUP(A29,'Données compet'!$A:$BG,2,FALSE)))</f>
        <v/>
      </c>
      <c r="C29" s="59" t="str">
        <f>IF((VLOOKUP(A29,'Données compet'!$A:$BG,3,FALSE))=0,"",(VLOOKUP(A29,'Données compet'!$A:$BG,3,FALSE)))</f>
        <v/>
      </c>
      <c r="D29" s="57" t="str">
        <f>IF(A29="","",IF((VLOOKUP(A29,'Données compet'!$A:$BG,17,FALSE))=0,0,(VLOOKUP(A29,'Données compet'!$A:$BG,17,FALSE))))</f>
        <v/>
      </c>
      <c r="E29" s="89" t="str">
        <f>IF(A29="","",IF((VLOOKUP(A29,'Données compet'!$A:$BG,5,FALSE))=0,0,(VLOOKUP(A29,'Données compet'!$A:$BG,5,FALSE))))</f>
        <v/>
      </c>
      <c r="F29" s="74" t="str">
        <f>IF(A29="","",IF((VLOOKUP(A29,'Données compet'!$A:$BG,6,FALSE))=0,0,(VLOOKUP(A29,'Données compet'!$A:$BG,6,FALSE))))</f>
        <v/>
      </c>
      <c r="G29" s="56" t="str">
        <f>IF(A29="","",IF((VLOOKUP(A29,'Données compet'!$A:$BG,7,FALSE))=0,0,(VLOOKUP(A29,'Données compet'!$A:$BG,7,FALSE))))</f>
        <v/>
      </c>
      <c r="H29" s="56" t="str">
        <f>IF(A29="","",IF((VLOOKUP(A29,'Données compet'!$A:$BG,8,FALSE))=0,0,(VLOOKUP(A29,'Données compet'!$A:$BG,8,FALSE))))</f>
        <v/>
      </c>
      <c r="I29" s="64" t="str">
        <f t="shared" si="0"/>
        <v/>
      </c>
      <c r="J29" s="66" t="str">
        <f t="shared" si="1"/>
        <v/>
      </c>
      <c r="K29" s="68"/>
      <c r="L29" s="63" t="str">
        <f t="shared" si="19"/>
        <v/>
      </c>
      <c r="M29" s="2"/>
      <c r="N29" s="60" t="str">
        <f>IF(A29="","",IF((VLOOKUP(A29,'Données compet'!$A:$BG,31,FALSE))=0,0,(VLOOKUP(A29,'Données compet'!$A:$BG,31,FALSE))))</f>
        <v/>
      </c>
      <c r="O29" s="88" t="str">
        <f>IF(A29="","",IF((VLOOKUP(A29,'Données compet'!$A:$BG,19,FALSE))=0,0,(VLOOKUP(A29,'Données compet'!$A:$BG,19,FALSE))))</f>
        <v/>
      </c>
      <c r="P29" s="79" t="str">
        <f>IF(A29="","",IF((VLOOKUP(A29,'Données compet'!$A:$BG,20,FALSE))=0,0,(VLOOKUP(A29,'Données compet'!$A:$BG,20,FALSE))))</f>
        <v/>
      </c>
      <c r="Q29" s="61" t="str">
        <f>IF(A29="","",IF((VLOOKUP(A29,'Données compet'!$A:$BG,21,FALSE))=0,0,(VLOOKUP(A29,'Données compet'!$A:$BG,21,FALSE))))</f>
        <v/>
      </c>
      <c r="R29" s="61" t="str">
        <f>IF(A29="","",IF((VLOOKUP(A29,'Données compet'!$A:$BG,22,FALSE))=0,0,(VLOOKUP(A29,'Données compet'!$A:$BG,22,FALSE))))</f>
        <v/>
      </c>
      <c r="S29" s="64" t="str">
        <f t="shared" si="2"/>
        <v/>
      </c>
      <c r="T29" s="65" t="str">
        <f t="shared" si="3"/>
        <v/>
      </c>
      <c r="U29" s="67"/>
      <c r="V29" s="62" t="str">
        <f t="shared" si="20"/>
        <v/>
      </c>
      <c r="W29" s="2"/>
      <c r="X29" s="57" t="str">
        <f>IF(A29="","",IF((VLOOKUP(A29,'Données compet'!$A:$BG,45,FALSE))=0,0,(VLOOKUP(A29,'Données compet'!$A:$BG,45,FALSE))))</f>
        <v/>
      </c>
      <c r="Y29" s="89" t="str">
        <f>IF(A29="","",IF((VLOOKUP(A29,'Données compet'!$A:$BG,33,FALSE))=0,0,(VLOOKUP(A29,'Données compet'!$A:$BG,33,FALSE))))</f>
        <v/>
      </c>
      <c r="Z29" s="74" t="str">
        <f>IF(A29="","",IF((VLOOKUP(A29,'Données compet'!$A:$BG,34,FALSE))=0,0,(VLOOKUP(A29,'Données compet'!$A:$BG,34,FALSE))))</f>
        <v/>
      </c>
      <c r="AA29" s="56" t="str">
        <f>IF(A29="","",IF((VLOOKUP(A29,'Données compet'!$A:$BG,35,FALSE))=0,0,(VLOOKUP(A29,'Données compet'!$A:$BG,35,FALSE))))</f>
        <v/>
      </c>
      <c r="AB29" s="56" t="str">
        <f>IF(A29="","",IF((VLOOKUP(A29,'Données compet'!$A:$BG,36,FALSE))=0,0,(VLOOKUP(A29,'Données compet'!$A:$BG,36,FALSE))))</f>
        <v/>
      </c>
      <c r="AC29" s="64" t="str">
        <f t="shared" si="4"/>
        <v/>
      </c>
      <c r="AD29" s="65" t="str">
        <f t="shared" si="5"/>
        <v/>
      </c>
      <c r="AE29" s="67"/>
      <c r="AF29" s="62" t="str">
        <f t="shared" si="21"/>
        <v/>
      </c>
      <c r="AG29" s="2"/>
      <c r="AH29" s="138" t="str">
        <f t="shared" si="25"/>
        <v/>
      </c>
      <c r="AI29" s="139" t="str">
        <f t="shared" si="26"/>
        <v/>
      </c>
      <c r="AJ29" s="140" t="str">
        <f t="shared" si="12"/>
        <v/>
      </c>
      <c r="AK29" s="146" t="str">
        <f t="shared" si="22"/>
        <v/>
      </c>
      <c r="AL29" s="140" t="str">
        <f t="shared" si="12"/>
        <v/>
      </c>
      <c r="AM29" s="147" t="str">
        <f t="shared" si="27"/>
        <v/>
      </c>
      <c r="AN29" s="147" t="str">
        <f t="shared" si="28"/>
        <v/>
      </c>
      <c r="AO29" s="143" t="str">
        <f t="shared" si="16"/>
        <v/>
      </c>
      <c r="AP29" s="144" t="str">
        <f t="shared" si="29"/>
        <v/>
      </c>
      <c r="AQ29" s="145"/>
      <c r="AR29" s="144" t="str">
        <f t="shared" si="23"/>
        <v/>
      </c>
      <c r="AT29" s="137"/>
    </row>
    <row r="30" spans="1:46" ht="15.75" x14ac:dyDescent="0.25">
      <c r="A30" s="58" t="str">
        <f>'Données compet'!A31</f>
        <v/>
      </c>
      <c r="B30" s="47" t="str">
        <f>IF((VLOOKUP(A30,'Données compet'!$A:$BG,2,FALSE))=0,"",(VLOOKUP(A30,'Données compet'!$A:$BG,2,FALSE)))</f>
        <v/>
      </c>
      <c r="C30" s="59" t="str">
        <f>IF((VLOOKUP(A30,'Données compet'!$A:$BG,3,FALSE))=0,"",(VLOOKUP(A30,'Données compet'!$A:$BG,3,FALSE)))</f>
        <v/>
      </c>
      <c r="D30" s="57" t="str">
        <f>IF(A30="","",IF((VLOOKUP(A30,'Données compet'!$A:$BG,17,FALSE))=0,0,(VLOOKUP(A30,'Données compet'!$A:$BG,17,FALSE))))</f>
        <v/>
      </c>
      <c r="E30" s="89" t="str">
        <f>IF(A30="","",IF((VLOOKUP(A30,'Données compet'!$A:$BG,5,FALSE))=0,0,(VLOOKUP(A30,'Données compet'!$A:$BG,5,FALSE))))</f>
        <v/>
      </c>
      <c r="F30" s="74" t="str">
        <f>IF(A30="","",IF((VLOOKUP(A30,'Données compet'!$A:$BG,6,FALSE))=0,0,(VLOOKUP(A30,'Données compet'!$A:$BG,6,FALSE))))</f>
        <v/>
      </c>
      <c r="G30" s="56" t="str">
        <f>IF(A30="","",IF((VLOOKUP(A30,'Données compet'!$A:$BG,7,FALSE))=0,0,(VLOOKUP(A30,'Données compet'!$A:$BG,7,FALSE))))</f>
        <v/>
      </c>
      <c r="H30" s="56" t="str">
        <f>IF(A30="","",IF((VLOOKUP(A30,'Données compet'!$A:$BG,8,FALSE))=0,0,(VLOOKUP(A30,'Données compet'!$A:$BG,8,FALSE))))</f>
        <v/>
      </c>
      <c r="I30" s="64" t="str">
        <f t="shared" si="0"/>
        <v/>
      </c>
      <c r="J30" s="66" t="str">
        <f t="shared" si="1"/>
        <v/>
      </c>
      <c r="K30" s="68"/>
      <c r="L30" s="63" t="str">
        <f t="shared" si="19"/>
        <v/>
      </c>
      <c r="M30" s="2"/>
      <c r="N30" s="60" t="str">
        <f>IF(A30="","",IF((VLOOKUP(A30,'Données compet'!$A:$BG,31,FALSE))=0,0,(VLOOKUP(A30,'Données compet'!$A:$BG,31,FALSE))))</f>
        <v/>
      </c>
      <c r="O30" s="88" t="str">
        <f>IF(A30="","",IF((VLOOKUP(A30,'Données compet'!$A:$BG,19,FALSE))=0,0,(VLOOKUP(A30,'Données compet'!$A:$BG,19,FALSE))))</f>
        <v/>
      </c>
      <c r="P30" s="79" t="str">
        <f>IF(A30="","",IF((VLOOKUP(A30,'Données compet'!$A:$BG,20,FALSE))=0,0,(VLOOKUP(A30,'Données compet'!$A:$BG,20,FALSE))))</f>
        <v/>
      </c>
      <c r="Q30" s="61" t="str">
        <f>IF(A30="","",IF((VLOOKUP(A30,'Données compet'!$A:$BG,21,FALSE))=0,0,(VLOOKUP(A30,'Données compet'!$A:$BG,21,FALSE))))</f>
        <v/>
      </c>
      <c r="R30" s="61" t="str">
        <f>IF(A30="","",IF((VLOOKUP(A30,'Données compet'!$A:$BG,22,FALSE))=0,0,(VLOOKUP(A30,'Données compet'!$A:$BG,22,FALSE))))</f>
        <v/>
      </c>
      <c r="S30" s="64" t="str">
        <f t="shared" si="2"/>
        <v/>
      </c>
      <c r="T30" s="65" t="str">
        <f t="shared" si="3"/>
        <v/>
      </c>
      <c r="U30" s="67"/>
      <c r="V30" s="62" t="str">
        <f t="shared" si="20"/>
        <v/>
      </c>
      <c r="W30" s="2"/>
      <c r="X30" s="57" t="str">
        <f>IF(A30="","",IF((VLOOKUP(A30,'Données compet'!$A:$BG,45,FALSE))=0,0,(VLOOKUP(A30,'Données compet'!$A:$BG,45,FALSE))))</f>
        <v/>
      </c>
      <c r="Y30" s="89" t="str">
        <f>IF(A30="","",IF((VLOOKUP(A30,'Données compet'!$A:$BG,33,FALSE))=0,0,(VLOOKUP(A30,'Données compet'!$A:$BG,33,FALSE))))</f>
        <v/>
      </c>
      <c r="Z30" s="74" t="str">
        <f>IF(A30="","",IF((VLOOKUP(A30,'Données compet'!$A:$BG,34,FALSE))=0,0,(VLOOKUP(A30,'Données compet'!$A:$BG,34,FALSE))))</f>
        <v/>
      </c>
      <c r="AA30" s="56" t="str">
        <f>IF(A30="","",IF((VLOOKUP(A30,'Données compet'!$A:$BG,35,FALSE))=0,0,(VLOOKUP(A30,'Données compet'!$A:$BG,35,FALSE))))</f>
        <v/>
      </c>
      <c r="AB30" s="56" t="str">
        <f>IF(A30="","",IF((VLOOKUP(A30,'Données compet'!$A:$BG,36,FALSE))=0,0,(VLOOKUP(A30,'Données compet'!$A:$BG,36,FALSE))))</f>
        <v/>
      </c>
      <c r="AC30" s="64" t="str">
        <f t="shared" si="4"/>
        <v/>
      </c>
      <c r="AD30" s="65" t="str">
        <f t="shared" si="5"/>
        <v/>
      </c>
      <c r="AE30" s="67"/>
      <c r="AF30" s="62" t="str">
        <f t="shared" si="21"/>
        <v/>
      </c>
      <c r="AG30" s="2"/>
      <c r="AH30" s="138" t="str">
        <f t="shared" si="25"/>
        <v/>
      </c>
      <c r="AI30" s="139" t="str">
        <f t="shared" si="26"/>
        <v/>
      </c>
      <c r="AJ30" s="140" t="str">
        <f t="shared" si="12"/>
        <v/>
      </c>
      <c r="AK30" s="146" t="str">
        <f t="shared" si="22"/>
        <v/>
      </c>
      <c r="AL30" s="140" t="str">
        <f t="shared" si="12"/>
        <v/>
      </c>
      <c r="AM30" s="147" t="str">
        <f t="shared" si="27"/>
        <v/>
      </c>
      <c r="AN30" s="147" t="str">
        <f t="shared" si="28"/>
        <v/>
      </c>
      <c r="AO30" s="143" t="str">
        <f t="shared" si="16"/>
        <v/>
      </c>
      <c r="AP30" s="144" t="str">
        <f t="shared" si="29"/>
        <v/>
      </c>
      <c r="AQ30" s="145"/>
      <c r="AR30" s="144" t="str">
        <f t="shared" si="23"/>
        <v/>
      </c>
      <c r="AT30" s="137"/>
    </row>
    <row r="31" spans="1:46" ht="15.75" x14ac:dyDescent="0.25">
      <c r="A31" s="58" t="str">
        <f>'Données compet'!A32</f>
        <v/>
      </c>
      <c r="B31" s="47" t="str">
        <f>IF((VLOOKUP(A31,'Données compet'!$A:$BG,2,FALSE))=0,"",(VLOOKUP(A31,'Données compet'!$A:$BG,2,FALSE)))</f>
        <v/>
      </c>
      <c r="C31" s="59" t="str">
        <f>IF((VLOOKUP(A31,'Données compet'!$A:$BG,3,FALSE))=0,"",(VLOOKUP(A31,'Données compet'!$A:$BG,3,FALSE)))</f>
        <v/>
      </c>
      <c r="D31" s="57" t="str">
        <f>IF(A31="","",IF((VLOOKUP(A31,'Données compet'!$A:$BG,17,FALSE))=0,0,(VLOOKUP(A31,'Données compet'!$A:$BG,17,FALSE))))</f>
        <v/>
      </c>
      <c r="E31" s="89" t="str">
        <f>IF(A31="","",IF((VLOOKUP(A31,'Données compet'!$A:$BG,5,FALSE))=0,0,(VLOOKUP(A31,'Données compet'!$A:$BG,5,FALSE))))</f>
        <v/>
      </c>
      <c r="F31" s="74" t="str">
        <f>IF(A31="","",IF((VLOOKUP(A31,'Données compet'!$A:$BG,6,FALSE))=0,0,(VLOOKUP(A31,'Données compet'!$A:$BG,6,FALSE))))</f>
        <v/>
      </c>
      <c r="G31" s="56" t="str">
        <f>IF(A31="","",IF((VLOOKUP(A31,'Données compet'!$A:$BG,7,FALSE))=0,0,(VLOOKUP(A31,'Données compet'!$A:$BG,7,FALSE))))</f>
        <v/>
      </c>
      <c r="H31" s="56" t="str">
        <f>IF(A31="","",IF((VLOOKUP(A31,'Données compet'!$A:$BG,8,FALSE))=0,0,(VLOOKUP(A31,'Données compet'!$A:$BG,8,FALSE))))</f>
        <v/>
      </c>
      <c r="I31" s="64" t="str">
        <f t="shared" si="0"/>
        <v/>
      </c>
      <c r="J31" s="66" t="str">
        <f t="shared" si="1"/>
        <v/>
      </c>
      <c r="K31" s="68"/>
      <c r="L31" s="63" t="str">
        <f t="shared" si="19"/>
        <v/>
      </c>
      <c r="M31" s="2"/>
      <c r="N31" s="60" t="str">
        <f>IF(A31="","",IF((VLOOKUP(A31,'Données compet'!$A:$BG,31,FALSE))=0,0,(VLOOKUP(A31,'Données compet'!$A:$BG,31,FALSE))))</f>
        <v/>
      </c>
      <c r="O31" s="88" t="str">
        <f>IF(A31="","",IF((VLOOKUP(A31,'Données compet'!$A:$BG,19,FALSE))=0,0,(VLOOKUP(A31,'Données compet'!$A:$BG,19,FALSE))))</f>
        <v/>
      </c>
      <c r="P31" s="79" t="str">
        <f>IF(A31="","",IF((VLOOKUP(A31,'Données compet'!$A:$BG,20,FALSE))=0,0,(VLOOKUP(A31,'Données compet'!$A:$BG,20,FALSE))))</f>
        <v/>
      </c>
      <c r="Q31" s="61" t="str">
        <f>IF(A31="","",IF((VLOOKUP(A31,'Données compet'!$A:$BG,21,FALSE))=0,0,(VLOOKUP(A31,'Données compet'!$A:$BG,21,FALSE))))</f>
        <v/>
      </c>
      <c r="R31" s="61" t="str">
        <f>IF(A31="","",IF((VLOOKUP(A31,'Données compet'!$A:$BG,22,FALSE))=0,0,(VLOOKUP(A31,'Données compet'!$A:$BG,22,FALSE))))</f>
        <v/>
      </c>
      <c r="S31" s="64" t="str">
        <f t="shared" si="2"/>
        <v/>
      </c>
      <c r="T31" s="65" t="str">
        <f t="shared" si="3"/>
        <v/>
      </c>
      <c r="U31" s="67"/>
      <c r="V31" s="62" t="str">
        <f t="shared" si="20"/>
        <v/>
      </c>
      <c r="W31" s="2"/>
      <c r="X31" s="57" t="str">
        <f>IF(A31="","",IF((VLOOKUP(A31,'Données compet'!$A:$BG,45,FALSE))=0,0,(VLOOKUP(A31,'Données compet'!$A:$BG,45,FALSE))))</f>
        <v/>
      </c>
      <c r="Y31" s="89" t="str">
        <f>IF(A31="","",IF((VLOOKUP(A31,'Données compet'!$A:$BG,33,FALSE))=0,0,(VLOOKUP(A31,'Données compet'!$A:$BG,33,FALSE))))</f>
        <v/>
      </c>
      <c r="Z31" s="74" t="str">
        <f>IF(A31="","",IF((VLOOKUP(A31,'Données compet'!$A:$BG,34,FALSE))=0,0,(VLOOKUP(A31,'Données compet'!$A:$BG,34,FALSE))))</f>
        <v/>
      </c>
      <c r="AA31" s="56" t="str">
        <f>IF(A31="","",IF((VLOOKUP(A31,'Données compet'!$A:$BG,35,FALSE))=0,0,(VLOOKUP(A31,'Données compet'!$A:$BG,35,FALSE))))</f>
        <v/>
      </c>
      <c r="AB31" s="56" t="str">
        <f>IF(A31="","",IF((VLOOKUP(A31,'Données compet'!$A:$BG,36,FALSE))=0,0,(VLOOKUP(A31,'Données compet'!$A:$BG,36,FALSE))))</f>
        <v/>
      </c>
      <c r="AC31" s="64" t="str">
        <f t="shared" si="4"/>
        <v/>
      </c>
      <c r="AD31" s="65" t="str">
        <f t="shared" si="5"/>
        <v/>
      </c>
      <c r="AE31" s="67"/>
      <c r="AF31" s="62" t="str">
        <f t="shared" si="21"/>
        <v/>
      </c>
      <c r="AG31" s="2"/>
      <c r="AH31" s="138" t="str">
        <f t="shared" si="25"/>
        <v/>
      </c>
      <c r="AI31" s="139" t="str">
        <f t="shared" si="26"/>
        <v/>
      </c>
      <c r="AJ31" s="140" t="str">
        <f t="shared" si="12"/>
        <v/>
      </c>
      <c r="AK31" s="146" t="str">
        <f t="shared" si="22"/>
        <v/>
      </c>
      <c r="AL31" s="140" t="str">
        <f t="shared" si="12"/>
        <v/>
      </c>
      <c r="AM31" s="147" t="str">
        <f t="shared" si="27"/>
        <v/>
      </c>
      <c r="AN31" s="147" t="str">
        <f t="shared" si="28"/>
        <v/>
      </c>
      <c r="AO31" s="143" t="str">
        <f t="shared" si="16"/>
        <v/>
      </c>
      <c r="AP31" s="144" t="str">
        <f t="shared" si="29"/>
        <v/>
      </c>
      <c r="AQ31" s="145"/>
      <c r="AR31" s="144" t="str">
        <f t="shared" si="23"/>
        <v/>
      </c>
      <c r="AT31" s="137"/>
    </row>
    <row r="32" spans="1:46" ht="15.75" x14ac:dyDescent="0.25">
      <c r="A32" s="58" t="str">
        <f>'Données compet'!A33</f>
        <v/>
      </c>
      <c r="B32" s="47" t="str">
        <f>IF((VLOOKUP(A32,'Données compet'!$A:$BG,2,FALSE))=0,"",(VLOOKUP(A32,'Données compet'!$A:$BG,2,FALSE)))</f>
        <v/>
      </c>
      <c r="C32" s="59" t="str">
        <f>IF((VLOOKUP(A32,'Données compet'!$A:$BG,3,FALSE))=0,"",(VLOOKUP(A32,'Données compet'!$A:$BG,3,FALSE)))</f>
        <v/>
      </c>
      <c r="D32" s="57" t="str">
        <f>IF(A32="","",IF((VLOOKUP(A32,'Données compet'!$A:$BG,17,FALSE))=0,0,(VLOOKUP(A32,'Données compet'!$A:$BG,17,FALSE))))</f>
        <v/>
      </c>
      <c r="E32" s="89" t="str">
        <f>IF(A32="","",IF((VLOOKUP(A32,'Données compet'!$A:$BG,5,FALSE))=0,0,(VLOOKUP(A32,'Données compet'!$A:$BG,5,FALSE))))</f>
        <v/>
      </c>
      <c r="F32" s="74" t="str">
        <f>IF(A32="","",IF((VLOOKUP(A32,'Données compet'!$A:$BG,6,FALSE))=0,0,(VLOOKUP(A32,'Données compet'!$A:$BG,6,FALSE))))</f>
        <v/>
      </c>
      <c r="G32" s="56" t="str">
        <f>IF(A32="","",IF((VLOOKUP(A32,'Données compet'!$A:$BG,7,FALSE))=0,0,(VLOOKUP(A32,'Données compet'!$A:$BG,7,FALSE))))</f>
        <v/>
      </c>
      <c r="H32" s="56" t="str">
        <f>IF(A32="","",IF((VLOOKUP(A32,'Données compet'!$A:$BG,8,FALSE))=0,0,(VLOOKUP(A32,'Données compet'!$A:$BG,8,FALSE))))</f>
        <v/>
      </c>
      <c r="I32" s="64" t="str">
        <f t="shared" si="0"/>
        <v/>
      </c>
      <c r="J32" s="66" t="str">
        <f t="shared" si="1"/>
        <v/>
      </c>
      <c r="K32" s="68"/>
      <c r="L32" s="63" t="str">
        <f t="shared" si="19"/>
        <v/>
      </c>
      <c r="M32" s="2"/>
      <c r="N32" s="60" t="str">
        <f>IF(A32="","",IF((VLOOKUP(A32,'Données compet'!$A:$BG,31,FALSE))=0,0,(VLOOKUP(A32,'Données compet'!$A:$BG,31,FALSE))))</f>
        <v/>
      </c>
      <c r="O32" s="88" t="str">
        <f>IF(A32="","",IF((VLOOKUP(A32,'Données compet'!$A:$BG,19,FALSE))=0,0,(VLOOKUP(A32,'Données compet'!$A:$BG,19,FALSE))))</f>
        <v/>
      </c>
      <c r="P32" s="79" t="str">
        <f>IF(A32="","",IF((VLOOKUP(A32,'Données compet'!$A:$BG,20,FALSE))=0,0,(VLOOKUP(A32,'Données compet'!$A:$BG,20,FALSE))))</f>
        <v/>
      </c>
      <c r="Q32" s="61" t="str">
        <f>IF(A32="","",IF((VLOOKUP(A32,'Données compet'!$A:$BG,21,FALSE))=0,0,(VLOOKUP(A32,'Données compet'!$A:$BG,21,FALSE))))</f>
        <v/>
      </c>
      <c r="R32" s="61" t="str">
        <f>IF(A32="","",IF((VLOOKUP(A32,'Données compet'!$A:$BG,22,FALSE))=0,0,(VLOOKUP(A32,'Données compet'!$A:$BG,22,FALSE))))</f>
        <v/>
      </c>
      <c r="S32" s="64" t="str">
        <f t="shared" si="2"/>
        <v/>
      </c>
      <c r="T32" s="65" t="str">
        <f t="shared" si="3"/>
        <v/>
      </c>
      <c r="U32" s="67"/>
      <c r="V32" s="62" t="str">
        <f t="shared" si="20"/>
        <v/>
      </c>
      <c r="W32" s="2"/>
      <c r="X32" s="57" t="str">
        <f>IF(A32="","",IF((VLOOKUP(A32,'Données compet'!$A:$BG,45,FALSE))=0,0,(VLOOKUP(A32,'Données compet'!$A:$BG,45,FALSE))))</f>
        <v/>
      </c>
      <c r="Y32" s="89" t="str">
        <f>IF(A32="","",IF((VLOOKUP(A32,'Données compet'!$A:$BG,33,FALSE))=0,0,(VLOOKUP(A32,'Données compet'!$A:$BG,33,FALSE))))</f>
        <v/>
      </c>
      <c r="Z32" s="74" t="str">
        <f>IF(A32="","",IF((VLOOKUP(A32,'Données compet'!$A:$BG,34,FALSE))=0,0,(VLOOKUP(A32,'Données compet'!$A:$BG,34,FALSE))))</f>
        <v/>
      </c>
      <c r="AA32" s="56" t="str">
        <f>IF(A32="","",IF((VLOOKUP(A32,'Données compet'!$A:$BG,35,FALSE))=0,0,(VLOOKUP(A32,'Données compet'!$A:$BG,35,FALSE))))</f>
        <v/>
      </c>
      <c r="AB32" s="56" t="str">
        <f>IF(A32="","",IF((VLOOKUP(A32,'Données compet'!$A:$BG,36,FALSE))=0,0,(VLOOKUP(A32,'Données compet'!$A:$BG,36,FALSE))))</f>
        <v/>
      </c>
      <c r="AC32" s="64" t="str">
        <f t="shared" si="4"/>
        <v/>
      </c>
      <c r="AD32" s="65" t="str">
        <f t="shared" si="5"/>
        <v/>
      </c>
      <c r="AE32" s="67"/>
      <c r="AF32" s="62" t="str">
        <f t="shared" si="21"/>
        <v/>
      </c>
      <c r="AG32" s="2"/>
      <c r="AH32" s="138" t="str">
        <f t="shared" si="25"/>
        <v/>
      </c>
      <c r="AI32" s="139" t="str">
        <f t="shared" si="26"/>
        <v/>
      </c>
      <c r="AJ32" s="140" t="str">
        <f t="shared" si="12"/>
        <v/>
      </c>
      <c r="AK32" s="146" t="str">
        <f t="shared" si="22"/>
        <v/>
      </c>
      <c r="AL32" s="140" t="str">
        <f t="shared" si="12"/>
        <v/>
      </c>
      <c r="AM32" s="147" t="str">
        <f t="shared" si="27"/>
        <v/>
      </c>
      <c r="AN32" s="147" t="str">
        <f t="shared" si="28"/>
        <v/>
      </c>
      <c r="AO32" s="143" t="str">
        <f t="shared" si="16"/>
        <v/>
      </c>
      <c r="AP32" s="144" t="str">
        <f t="shared" si="29"/>
        <v/>
      </c>
      <c r="AQ32" s="145"/>
      <c r="AR32" s="144" t="str">
        <f t="shared" si="23"/>
        <v/>
      </c>
      <c r="AT32" s="137"/>
    </row>
    <row r="33" spans="1:46" ht="15.75" x14ac:dyDescent="0.25">
      <c r="A33" s="58" t="str">
        <f>'Données compet'!A34</f>
        <v/>
      </c>
      <c r="B33" s="47" t="str">
        <f>IF((VLOOKUP(A33,'Données compet'!$A:$BG,2,FALSE))=0,"",(VLOOKUP(A33,'Données compet'!$A:$BG,2,FALSE)))</f>
        <v/>
      </c>
      <c r="C33" s="59" t="str">
        <f>IF((VLOOKUP(A33,'Données compet'!$A:$BG,3,FALSE))=0,"",(VLOOKUP(A33,'Données compet'!$A:$BG,3,FALSE)))</f>
        <v/>
      </c>
      <c r="D33" s="57" t="str">
        <f>IF(A33="","",IF((VLOOKUP(A33,'Données compet'!$A:$BG,17,FALSE))=0,0,(VLOOKUP(A33,'Données compet'!$A:$BG,17,FALSE))))</f>
        <v/>
      </c>
      <c r="E33" s="89" t="str">
        <f>IF(A33="","",IF((VLOOKUP(A33,'Données compet'!$A:$BG,5,FALSE))=0,0,(VLOOKUP(A33,'Données compet'!$A:$BG,5,FALSE))))</f>
        <v/>
      </c>
      <c r="F33" s="74" t="str">
        <f>IF(A33="","",IF((VLOOKUP(A33,'Données compet'!$A:$BG,6,FALSE))=0,0,(VLOOKUP(A33,'Données compet'!$A:$BG,6,FALSE))))</f>
        <v/>
      </c>
      <c r="G33" s="56" t="str">
        <f>IF(A33="","",IF((VLOOKUP(A33,'Données compet'!$A:$BG,7,FALSE))=0,0,(VLOOKUP(A33,'Données compet'!$A:$BG,7,FALSE))))</f>
        <v/>
      </c>
      <c r="H33" s="56" t="str">
        <f>IF(A33="","",IF((VLOOKUP(A33,'Données compet'!$A:$BG,8,FALSE))=0,0,(VLOOKUP(A33,'Données compet'!$A:$BG,8,FALSE))))</f>
        <v/>
      </c>
      <c r="I33" s="64" t="str">
        <f t="shared" si="0"/>
        <v/>
      </c>
      <c r="J33" s="66" t="str">
        <f t="shared" si="1"/>
        <v/>
      </c>
      <c r="K33" s="68"/>
      <c r="L33" s="63" t="str">
        <f t="shared" si="19"/>
        <v/>
      </c>
      <c r="M33" s="2"/>
      <c r="N33" s="60" t="str">
        <f>IF(A33="","",IF((VLOOKUP(A33,'Données compet'!$A:$BG,31,FALSE))=0,0,(VLOOKUP(A33,'Données compet'!$A:$BG,31,FALSE))))</f>
        <v/>
      </c>
      <c r="O33" s="88" t="str">
        <f>IF(A33="","",IF((VLOOKUP(A33,'Données compet'!$A:$BG,19,FALSE))=0,0,(VLOOKUP(A33,'Données compet'!$A:$BG,19,FALSE))))</f>
        <v/>
      </c>
      <c r="P33" s="79" t="str">
        <f>IF(A33="","",IF((VLOOKUP(A33,'Données compet'!$A:$BG,20,FALSE))=0,0,(VLOOKUP(A33,'Données compet'!$A:$BG,20,FALSE))))</f>
        <v/>
      </c>
      <c r="Q33" s="61" t="str">
        <f>IF(A33="","",IF((VLOOKUP(A33,'Données compet'!$A:$BG,21,FALSE))=0,0,(VLOOKUP(A33,'Données compet'!$A:$BG,21,FALSE))))</f>
        <v/>
      </c>
      <c r="R33" s="61" t="str">
        <f>IF(A33="","",IF((VLOOKUP(A33,'Données compet'!$A:$BG,22,FALSE))=0,0,(VLOOKUP(A33,'Données compet'!$A:$BG,22,FALSE))))</f>
        <v/>
      </c>
      <c r="S33" s="64" t="str">
        <f t="shared" si="2"/>
        <v/>
      </c>
      <c r="T33" s="65" t="str">
        <f t="shared" si="3"/>
        <v/>
      </c>
      <c r="U33" s="67"/>
      <c r="V33" s="62" t="str">
        <f t="shared" si="20"/>
        <v/>
      </c>
      <c r="W33" s="2"/>
      <c r="X33" s="57" t="str">
        <f>IF(A33="","",IF((VLOOKUP(A33,'Données compet'!$A:$BG,45,FALSE))=0,0,(VLOOKUP(A33,'Données compet'!$A:$BG,45,FALSE))))</f>
        <v/>
      </c>
      <c r="Y33" s="89" t="str">
        <f>IF(A33="","",IF((VLOOKUP(A33,'Données compet'!$A:$BG,33,FALSE))=0,0,(VLOOKUP(A33,'Données compet'!$A:$BG,33,FALSE))))</f>
        <v/>
      </c>
      <c r="Z33" s="74" t="str">
        <f>IF(A33="","",IF((VLOOKUP(A33,'Données compet'!$A:$BG,34,FALSE))=0,0,(VLOOKUP(A33,'Données compet'!$A:$BG,34,FALSE))))</f>
        <v/>
      </c>
      <c r="AA33" s="56" t="str">
        <f>IF(A33="","",IF((VLOOKUP(A33,'Données compet'!$A:$BG,35,FALSE))=0,0,(VLOOKUP(A33,'Données compet'!$A:$BG,35,FALSE))))</f>
        <v/>
      </c>
      <c r="AB33" s="56" t="str">
        <f>IF(A33="","",IF((VLOOKUP(A33,'Données compet'!$A:$BG,36,FALSE))=0,0,(VLOOKUP(A33,'Données compet'!$A:$BG,36,FALSE))))</f>
        <v/>
      </c>
      <c r="AC33" s="64" t="str">
        <f t="shared" si="4"/>
        <v/>
      </c>
      <c r="AD33" s="65" t="str">
        <f t="shared" si="5"/>
        <v/>
      </c>
      <c r="AE33" s="67"/>
      <c r="AF33" s="62" t="str">
        <f t="shared" si="21"/>
        <v/>
      </c>
      <c r="AG33" s="2"/>
      <c r="AH33" s="138" t="str">
        <f t="shared" si="25"/>
        <v/>
      </c>
      <c r="AI33" s="139" t="str">
        <f t="shared" si="26"/>
        <v/>
      </c>
      <c r="AJ33" s="140" t="str">
        <f t="shared" si="12"/>
        <v/>
      </c>
      <c r="AK33" s="146" t="str">
        <f t="shared" si="22"/>
        <v/>
      </c>
      <c r="AL33" s="140" t="str">
        <f t="shared" si="12"/>
        <v/>
      </c>
      <c r="AM33" s="147" t="str">
        <f t="shared" si="27"/>
        <v/>
      </c>
      <c r="AN33" s="147" t="str">
        <f t="shared" si="28"/>
        <v/>
      </c>
      <c r="AO33" s="143" t="str">
        <f t="shared" si="16"/>
        <v/>
      </c>
      <c r="AP33" s="144" t="str">
        <f t="shared" si="29"/>
        <v/>
      </c>
      <c r="AQ33" s="145"/>
      <c r="AR33" s="144" t="str">
        <f t="shared" si="23"/>
        <v/>
      </c>
      <c r="AT33" s="137"/>
    </row>
    <row r="34" spans="1:46" ht="15.75" x14ac:dyDescent="0.25">
      <c r="A34" s="58" t="str">
        <f>'Données compet'!A35</f>
        <v/>
      </c>
      <c r="B34" s="47" t="str">
        <f>IF((VLOOKUP(A34,'Données compet'!$A:$BG,2,FALSE))=0,"",(VLOOKUP(A34,'Données compet'!$A:$BG,2,FALSE)))</f>
        <v/>
      </c>
      <c r="C34" s="59" t="str">
        <f>IF((VLOOKUP(A34,'Données compet'!$A:$BG,3,FALSE))=0,"",(VLOOKUP(A34,'Données compet'!$A:$BG,3,FALSE)))</f>
        <v/>
      </c>
      <c r="D34" s="57" t="str">
        <f>IF(A34="","",IF((VLOOKUP(A34,'Données compet'!$A:$BG,17,FALSE))=0,0,(VLOOKUP(A34,'Données compet'!$A:$BG,17,FALSE))))</f>
        <v/>
      </c>
      <c r="E34" s="89" t="str">
        <f>IF(A34="","",IF((VLOOKUP(A34,'Données compet'!$A:$BG,5,FALSE))=0,0,(VLOOKUP(A34,'Données compet'!$A:$BG,5,FALSE))))</f>
        <v/>
      </c>
      <c r="F34" s="74" t="str">
        <f>IF(A34="","",IF((VLOOKUP(A34,'Données compet'!$A:$BG,6,FALSE))=0,0,(VLOOKUP(A34,'Données compet'!$A:$BG,6,FALSE))))</f>
        <v/>
      </c>
      <c r="G34" s="56" t="str">
        <f>IF(A34="","",IF((VLOOKUP(A34,'Données compet'!$A:$BG,7,FALSE))=0,0,(VLOOKUP(A34,'Données compet'!$A:$BG,7,FALSE))))</f>
        <v/>
      </c>
      <c r="H34" s="56" t="str">
        <f>IF(A34="","",IF((VLOOKUP(A34,'Données compet'!$A:$BG,8,FALSE))=0,0,(VLOOKUP(A34,'Données compet'!$A:$BG,8,FALSE))))</f>
        <v/>
      </c>
      <c r="I34" s="64" t="str">
        <f t="shared" si="0"/>
        <v/>
      </c>
      <c r="J34" s="66" t="str">
        <f t="shared" si="1"/>
        <v/>
      </c>
      <c r="K34" s="68"/>
      <c r="L34" s="63" t="str">
        <f t="shared" si="19"/>
        <v/>
      </c>
      <c r="M34" s="2"/>
      <c r="N34" s="60" t="str">
        <f>IF(A34="","",IF((VLOOKUP(A34,'Données compet'!$A:$BG,31,FALSE))=0,0,(VLOOKUP(A34,'Données compet'!$A:$BG,31,FALSE))))</f>
        <v/>
      </c>
      <c r="O34" s="88" t="str">
        <f>IF(A34="","",IF((VLOOKUP(A34,'Données compet'!$A:$BG,19,FALSE))=0,0,(VLOOKUP(A34,'Données compet'!$A:$BG,19,FALSE))))</f>
        <v/>
      </c>
      <c r="P34" s="79" t="str">
        <f>IF(A34="","",IF((VLOOKUP(A34,'Données compet'!$A:$BG,20,FALSE))=0,0,(VLOOKUP(A34,'Données compet'!$A:$BG,20,FALSE))))</f>
        <v/>
      </c>
      <c r="Q34" s="61" t="str">
        <f>IF(A34="","",IF((VLOOKUP(A34,'Données compet'!$A:$BG,21,FALSE))=0,0,(VLOOKUP(A34,'Données compet'!$A:$BG,21,FALSE))))</f>
        <v/>
      </c>
      <c r="R34" s="61" t="str">
        <f>IF(A34="","",IF((VLOOKUP(A34,'Données compet'!$A:$BG,22,FALSE))=0,0,(VLOOKUP(A34,'Données compet'!$A:$BG,22,FALSE))))</f>
        <v/>
      </c>
      <c r="S34" s="64" t="str">
        <f t="shared" si="2"/>
        <v/>
      </c>
      <c r="T34" s="65" t="str">
        <f t="shared" si="3"/>
        <v/>
      </c>
      <c r="U34" s="67"/>
      <c r="V34" s="62" t="str">
        <f t="shared" si="20"/>
        <v/>
      </c>
      <c r="W34" s="2"/>
      <c r="X34" s="57" t="str">
        <f>IF(A34="","",IF((VLOOKUP(A34,'Données compet'!$A:$BG,45,FALSE))=0,0,(VLOOKUP(A34,'Données compet'!$A:$BG,45,FALSE))))</f>
        <v/>
      </c>
      <c r="Y34" s="89" t="str">
        <f>IF(A34="","",IF((VLOOKUP(A34,'Données compet'!$A:$BG,33,FALSE))=0,0,(VLOOKUP(A34,'Données compet'!$A:$BG,33,FALSE))))</f>
        <v/>
      </c>
      <c r="Z34" s="74" t="str">
        <f>IF(A34="","",IF((VLOOKUP(A34,'Données compet'!$A:$BG,34,FALSE))=0,0,(VLOOKUP(A34,'Données compet'!$A:$BG,34,FALSE))))</f>
        <v/>
      </c>
      <c r="AA34" s="56" t="str">
        <f>IF(A34="","",IF((VLOOKUP(A34,'Données compet'!$A:$BG,35,FALSE))=0,0,(VLOOKUP(A34,'Données compet'!$A:$BG,35,FALSE))))</f>
        <v/>
      </c>
      <c r="AB34" s="56" t="str">
        <f>IF(A34="","",IF((VLOOKUP(A34,'Données compet'!$A:$BG,36,FALSE))=0,0,(VLOOKUP(A34,'Données compet'!$A:$BG,36,FALSE))))</f>
        <v/>
      </c>
      <c r="AC34" s="64" t="str">
        <f t="shared" si="4"/>
        <v/>
      </c>
      <c r="AD34" s="65" t="str">
        <f t="shared" si="5"/>
        <v/>
      </c>
      <c r="AE34" s="67"/>
      <c r="AF34" s="62" t="str">
        <f t="shared" si="21"/>
        <v/>
      </c>
      <c r="AG34" s="2"/>
      <c r="AH34" s="138" t="str">
        <f t="shared" si="25"/>
        <v/>
      </c>
      <c r="AI34" s="139" t="str">
        <f t="shared" si="26"/>
        <v/>
      </c>
      <c r="AJ34" s="140" t="str">
        <f t="shared" si="12"/>
        <v/>
      </c>
      <c r="AK34" s="146" t="str">
        <f t="shared" si="22"/>
        <v/>
      </c>
      <c r="AL34" s="140" t="str">
        <f t="shared" si="12"/>
        <v/>
      </c>
      <c r="AM34" s="147" t="str">
        <f t="shared" si="27"/>
        <v/>
      </c>
      <c r="AN34" s="147" t="str">
        <f t="shared" si="28"/>
        <v/>
      </c>
      <c r="AO34" s="143" t="str">
        <f t="shared" si="16"/>
        <v/>
      </c>
      <c r="AP34" s="144" t="str">
        <f t="shared" si="29"/>
        <v/>
      </c>
      <c r="AQ34" s="145"/>
      <c r="AR34" s="144" t="str">
        <f t="shared" si="23"/>
        <v/>
      </c>
      <c r="AT34" s="137"/>
    </row>
    <row r="35" spans="1:46" ht="15.75" x14ac:dyDescent="0.25">
      <c r="A35" s="48"/>
    </row>
    <row r="36" spans="1:46" ht="15.75" x14ac:dyDescent="0.25">
      <c r="A36" s="48"/>
    </row>
    <row r="40" spans="1:46" x14ac:dyDescent="0.25">
      <c r="AK40" s="133"/>
      <c r="AL40" s="133"/>
      <c r="AN40" s="133"/>
    </row>
    <row r="41" spans="1:46" x14ac:dyDescent="0.25">
      <c r="AK41" s="133"/>
      <c r="AL41" s="133"/>
      <c r="AN41" s="133"/>
    </row>
    <row r="42" spans="1:46" x14ac:dyDescent="0.25">
      <c r="AK42" s="133"/>
      <c r="AL42" s="133"/>
      <c r="AN42" s="133"/>
    </row>
  </sheetData>
  <conditionalFormatting sqref="J1:J1048576">
    <cfRule type="duplicateValues" dxfId="6" priority="15"/>
  </conditionalFormatting>
  <conditionalFormatting sqref="T2:T34">
    <cfRule type="duplicateValues" dxfId="5" priority="19"/>
  </conditionalFormatting>
  <conditionalFormatting sqref="T35:T1048576 T1">
    <cfRule type="duplicateValues" dxfId="4" priority="11"/>
  </conditionalFormatting>
  <conditionalFormatting sqref="AD1">
    <cfRule type="duplicateValues" dxfId="3" priority="13"/>
  </conditionalFormatting>
  <conditionalFormatting sqref="AD2:AD34">
    <cfRule type="duplicateValues" dxfId="2" priority="21"/>
  </conditionalFormatting>
  <conditionalFormatting sqref="AP1">
    <cfRule type="duplicateValues" dxfId="1" priority="8"/>
  </conditionalFormatting>
  <conditionalFormatting sqref="AP2:AP34">
    <cfRule type="duplicateValues" dxfId="0" priority="22"/>
  </conditionalFormatting>
  <pageMargins left="0.7" right="0.7" top="0.75" bottom="0.75" header="0.3" footer="0.3"/>
  <pageSetup paperSize="9" orientation="portrait" r:id="rId1"/>
  <ignoredErrors>
    <ignoredError sqref="AK2:AK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39"/>
  <sheetViews>
    <sheetView workbookViewId="0">
      <selection activeCell="C20" sqref="C20"/>
    </sheetView>
  </sheetViews>
  <sheetFormatPr baseColWidth="10" defaultRowHeight="15" x14ac:dyDescent="0.25"/>
  <cols>
    <col min="1" max="1" width="8.28515625" customWidth="1"/>
    <col min="2" max="2" width="7.140625" bestFit="1" customWidth="1"/>
    <col min="3" max="3" width="48.42578125" bestFit="1" customWidth="1"/>
    <col min="4" max="4" width="9.85546875" bestFit="1" customWidth="1"/>
    <col min="5" max="5" width="43.140625" bestFit="1" customWidth="1"/>
    <col min="6" max="6" width="8.140625" style="50" bestFit="1" customWidth="1"/>
    <col min="7" max="7" width="46.140625" bestFit="1" customWidth="1"/>
    <col min="8" max="8" width="9.5703125" style="50" bestFit="1" customWidth="1"/>
    <col min="9" max="9" width="49.42578125" bestFit="1" customWidth="1"/>
  </cols>
  <sheetData>
    <row r="1" spans="1:9" s="99" customFormat="1" ht="30" x14ac:dyDescent="0.25">
      <c r="A1" s="97" t="s">
        <v>43</v>
      </c>
      <c r="B1" s="98" t="s">
        <v>0</v>
      </c>
      <c r="C1" s="98" t="s">
        <v>39</v>
      </c>
      <c r="D1" s="98" t="s">
        <v>1</v>
      </c>
      <c r="E1" s="98" t="s">
        <v>40</v>
      </c>
      <c r="F1" s="98" t="s">
        <v>10</v>
      </c>
      <c r="G1" s="98" t="s">
        <v>41</v>
      </c>
      <c r="H1" s="98" t="s">
        <v>38</v>
      </c>
      <c r="I1" s="98" t="s">
        <v>42</v>
      </c>
    </row>
    <row r="2" spans="1:9" x14ac:dyDescent="0.25">
      <c r="A2" s="95">
        <f>GENERAL!A2</f>
        <v>1</v>
      </c>
      <c r="B2" s="94">
        <f>GENERAL!L2</f>
        <v>2</v>
      </c>
      <c r="C2" s="96" t="str">
        <f>IF(A2="","",CONCATENATE(B2," - ",GENERAL!B2," ",GENERAL!C2," "," - ",GENERAL!D2," points"," et ",GENERAL!E2," mouches"))</f>
        <v>2 - KATJAWAN MODJI  - 97 points et 1 mouches</v>
      </c>
      <c r="D2" s="94">
        <f>GENERAL!V2</f>
        <v>8</v>
      </c>
      <c r="E2" s="96" t="str">
        <f>IF(A2="","",CONCATENATE(D2," - ",GENERAL!B2," ",GENERAL!C2," "," - ",GENERAL!N2," points"," et ",GENERAL!O2," mouches"))</f>
        <v>8 - KATJAWAN MODJI  - 98 points et 2 mouches</v>
      </c>
      <c r="F2" s="94">
        <f>GENERAL!AF2</f>
        <v>6</v>
      </c>
      <c r="G2" s="96" t="str">
        <f>IF(A2="","",CONCATENATE(F2," - ",GENERAL!B2," ",GENERAL!C2," "," - ",GENERAL!X2," points"," et ",GENERAL!Y2," mouches"))</f>
        <v>6 - KATJAWAN MODJI  - 96 points et 4 mouches</v>
      </c>
      <c r="H2" s="94">
        <f>GENERAL!AR2</f>
        <v>5</v>
      </c>
      <c r="I2" s="96" t="str">
        <f>IF(A2="","",CONCATENATE(H2," - ",GENERAL!B2," ",GENERAL!C2," "," - ",GENERAL!AH2," points"," et ",GENERAL!AI2," mouches"))</f>
        <v>5 - KATJAWAN MODJI  - 291 points et 7 mouches</v>
      </c>
    </row>
    <row r="3" spans="1:9" x14ac:dyDescent="0.25">
      <c r="A3" s="95">
        <f>GENERAL!A3</f>
        <v>2</v>
      </c>
      <c r="B3" s="94">
        <f>GENERAL!L3</f>
        <v>6</v>
      </c>
      <c r="C3" s="96" t="str">
        <f>IF(A3="","",CONCATENATE(B3," - ",GENERAL!B3," ",GENERAL!C3," "," - ",GENERAL!D3," points"," et ",GENERAL!E3," mouches"))</f>
        <v>6 - SANITA ROGER  - 95 points et 1 mouches</v>
      </c>
      <c r="D3" s="94">
        <f>GENERAL!V3</f>
        <v>6</v>
      </c>
      <c r="E3" s="96" t="str">
        <f>IF(A3="","",CONCATENATE(D3," - ",GENERAL!B3," ",GENERAL!C3," "," - ",GENERAL!N3," points"," et ",GENERAL!O3," mouches"))</f>
        <v>6 - SANITA ROGER  - 99 points et 2 mouches</v>
      </c>
      <c r="F3" s="94">
        <f>GENERAL!AF3</f>
        <v>2</v>
      </c>
      <c r="G3" s="96" t="str">
        <f>IF(A3="","",CONCATENATE(F3," - ",GENERAL!B3," ",GENERAL!C3," "," - ",GENERAL!X3," points"," et ",GENERAL!Y3," mouches"))</f>
        <v>2 - SANITA ROGER  - 99 points et 2 mouches</v>
      </c>
      <c r="H3" s="94">
        <f>GENERAL!AR3</f>
        <v>4</v>
      </c>
      <c r="I3" s="96" t="str">
        <f>IF(A3="","",CONCATENATE(H3," - ",GENERAL!B3," ",GENERAL!C3," "," - ",GENERAL!AH3," points"," et ",GENERAL!AI3," mouches"))</f>
        <v>4 - SANITA ROGER  - 293 points et 5 mouches</v>
      </c>
    </row>
    <row r="4" spans="1:9" x14ac:dyDescent="0.25">
      <c r="A4" s="95">
        <f>GENERAL!A4</f>
        <v>3</v>
      </c>
      <c r="B4" s="94">
        <f>GENERAL!L4</f>
        <v>12</v>
      </c>
      <c r="C4" s="96" t="str">
        <f>IF(A4="","",CONCATENATE(B4," - ",GENERAL!B4," ",GENERAL!C4," "," - ",GENERAL!D4," points"," et ",GENERAL!E4," mouches"))</f>
        <v>12 - JAHJA CHRISTIAN  - 85 points et 2 mouches</v>
      </c>
      <c r="D4" s="94">
        <f>GENERAL!V4</f>
        <v>5</v>
      </c>
      <c r="E4" s="96" t="str">
        <f>IF(A4="","",CONCATENATE(D4," - ",GENERAL!B4," ",GENERAL!C4," "," - ",GENERAL!N4," points"," et ",GENERAL!O4," mouches"))</f>
        <v>5 - JAHJA CHRISTIAN  - 99 points et 4 mouches</v>
      </c>
      <c r="F4" s="94">
        <f>GENERAL!AF4</f>
        <v>9</v>
      </c>
      <c r="G4" s="96" t="str">
        <f>IF(A4="","",CONCATENATE(F4," - ",GENERAL!B4," ",GENERAL!C4," "," - ",GENERAL!X4," points"," et ",GENERAL!Y4," mouches"))</f>
        <v>9 - JAHJA CHRISTIAN  - 95 points et 1 mouches</v>
      </c>
      <c r="H4" s="94">
        <f>GENERAL!AR4</f>
        <v>10</v>
      </c>
      <c r="I4" s="96" t="str">
        <f>IF(A4="","",CONCATENATE(H4," - ",GENERAL!B4," ",GENERAL!C4," "," - ",GENERAL!AH4," points"," et ",GENERAL!AI4," mouches"))</f>
        <v>10 - JAHJA CHRISTIAN  - 279 points et 7 mouches</v>
      </c>
    </row>
    <row r="5" spans="1:9" x14ac:dyDescent="0.25">
      <c r="A5" s="95">
        <f>GENERAL!A5</f>
        <v>4</v>
      </c>
      <c r="B5" s="94">
        <f>GENERAL!L5</f>
        <v>11</v>
      </c>
      <c r="C5" s="96" t="str">
        <f>IF(A5="","",CONCATENATE(B5," - ",GENERAL!B5," ",GENERAL!C5," "," - ",GENERAL!D5," points"," et ",GENERAL!E5," mouches"))</f>
        <v>11 - JOOP ALAN  - 92 points et 2 mouches</v>
      </c>
      <c r="D5" s="94">
        <f>GENERAL!V5</f>
        <v>4</v>
      </c>
      <c r="E5" s="96" t="str">
        <f>IF(A5="","",CONCATENATE(D5," - ",GENERAL!B5," ",GENERAL!C5," "," - ",GENERAL!N5," points"," et ",GENERAL!O5," mouches"))</f>
        <v>4 - JOOP ALAN  - 100 points et 4 mouches</v>
      </c>
      <c r="F5" s="94">
        <f>GENERAL!AF5</f>
        <v>4</v>
      </c>
      <c r="G5" s="96" t="str">
        <f>IF(A5="","",CONCATENATE(F5," - ",GENERAL!B5," ",GENERAL!C5," "," - ",GENERAL!X5," points"," et ",GENERAL!Y5," mouches"))</f>
        <v>4 - JOOP ALAN  - 98 points et 1 mouches</v>
      </c>
      <c r="H5" s="94">
        <f>GENERAL!AR5</f>
        <v>6</v>
      </c>
      <c r="I5" s="96" t="str">
        <f>IF(A5="","",CONCATENATE(H5," - ",GENERAL!B5," ",GENERAL!C5," "," - ",GENERAL!AH5," points"," et ",GENERAL!AI5," mouches"))</f>
        <v>6 - JOOP ALAN  - 290 points et 7 mouches</v>
      </c>
    </row>
    <row r="6" spans="1:9" x14ac:dyDescent="0.25">
      <c r="A6" s="95">
        <f>GENERAL!A6</f>
        <v>5</v>
      </c>
      <c r="B6" s="94">
        <f>GENERAL!L6</f>
        <v>9</v>
      </c>
      <c r="C6" s="96" t="str">
        <f>IF(A6="","",CONCATENATE(B6," - ",GENERAL!B6," ",GENERAL!C6," "," - ",GENERAL!D6," points"," et ",GENERAL!E6," mouches"))</f>
        <v>9 - KALAKO SIMON  - 93 points et 1 mouches</v>
      </c>
      <c r="D6" s="94">
        <f>GENERAL!V6</f>
        <v>9</v>
      </c>
      <c r="E6" s="96" t="str">
        <f>IF(A6="","",CONCATENATE(D6," - ",GENERAL!B6," ",GENERAL!C6," "," - ",GENERAL!N6," points"," et ",GENERAL!O6," mouches"))</f>
        <v>9 - KALAKO SIMON  - 95 points et 1 mouches</v>
      </c>
      <c r="F6" s="94">
        <f>GENERAL!AF6</f>
        <v>8</v>
      </c>
      <c r="G6" s="96" t="str">
        <f>IF(A6="","",CONCATENATE(F6," - ",GENERAL!B6," ",GENERAL!C6," "," - ",GENERAL!X6," points"," et ",GENERAL!Y6," mouches"))</f>
        <v>8 - KALAKO SIMON  - 96 points et 3 mouches</v>
      </c>
      <c r="H6" s="94">
        <f>GENERAL!AR6</f>
        <v>8</v>
      </c>
      <c r="I6" s="96" t="str">
        <f>IF(A6="","",CONCATENATE(H6," - ",GENERAL!B6," ",GENERAL!C6," "," - ",GENERAL!AH6," points"," et ",GENERAL!AI6," mouches"))</f>
        <v>8 - KALAKO SIMON  - 284 points et 5 mouches</v>
      </c>
    </row>
    <row r="7" spans="1:9" x14ac:dyDescent="0.25">
      <c r="A7" s="95">
        <f>GENERAL!A7</f>
        <v>6</v>
      </c>
      <c r="B7" s="94">
        <f>GENERAL!L7</f>
        <v>13</v>
      </c>
      <c r="C7" s="96" t="str">
        <f>IF(A7="","",CONCATENATE(B7," - ",GENERAL!B7," ",GENERAL!C7," "," - ",GENERAL!D7," points"," et ",GENERAL!E7," mouches"))</f>
        <v>13 - SANITA TONY  - 83 points et 1 mouches</v>
      </c>
      <c r="D7" s="94">
        <f>GENERAL!V7</f>
        <v>11</v>
      </c>
      <c r="E7" s="96" t="str">
        <f>IF(A7="","",CONCATENATE(D7," - ",GENERAL!B7," ",GENERAL!C7," "," - ",GENERAL!N7," points"," et ",GENERAL!O7," mouches"))</f>
        <v>11 - SANITA TONY  - 95 points et 1 mouches</v>
      </c>
      <c r="F7" s="94">
        <f>GENERAL!AF7</f>
        <v>11</v>
      </c>
      <c r="G7" s="96" t="str">
        <f>IF(A7="","",CONCATENATE(F7," - ",GENERAL!B7," ",GENERAL!C7," "," - ",GENERAL!X7," points"," et ",GENERAL!Y7," mouches"))</f>
        <v>11 - SANITA TONY  - 90 points et 1 mouches</v>
      </c>
      <c r="H7" s="94">
        <f>GENERAL!AR7</f>
        <v>12</v>
      </c>
      <c r="I7" s="96" t="str">
        <f>IF(A7="","",CONCATENATE(H7," - ",GENERAL!B7," ",GENERAL!C7," "," - ",GENERAL!AH7," points"," et ",GENERAL!AI7," mouches"))</f>
        <v>12 - SANITA TONY  - 268 points et 3 mouches</v>
      </c>
    </row>
    <row r="8" spans="1:9" x14ac:dyDescent="0.25">
      <c r="A8" s="95">
        <f>GENERAL!A8</f>
        <v>7</v>
      </c>
      <c r="B8" s="94">
        <f>GENERAL!L8</f>
        <v>8</v>
      </c>
      <c r="C8" s="96" t="str">
        <f>IF(A8="","",CONCATENATE(B8," - ",GENERAL!B8," ",GENERAL!C8," "," - ",GENERAL!D8," points"," et ",GENERAL!E8," mouches"))</f>
        <v>8 - UNDERWOOD JEAN-LUC  - 94 points et 1 mouches</v>
      </c>
      <c r="D8" s="94">
        <f>GENERAL!V8</f>
        <v>12</v>
      </c>
      <c r="E8" s="96" t="str">
        <f>IF(A8="","",CONCATENATE(D8," - ",GENERAL!B8," ",GENERAL!C8," "," - ",GENERAL!N8," points"," et ",GENERAL!O8," mouches"))</f>
        <v>12 - UNDERWOOD JEAN-LUC  - 86 points et 1 mouches</v>
      </c>
      <c r="F8" s="94">
        <f>GENERAL!AF8</f>
        <v>12</v>
      </c>
      <c r="G8" s="96" t="str">
        <f>IF(A8="","",CONCATENATE(F8," - ",GENERAL!B8," ",GENERAL!C8," "," - ",GENERAL!X8," points"," et ",GENERAL!Y8," mouches"))</f>
        <v>12 - UNDERWOOD JEAN-LUC  - 89 points et 1 mouches</v>
      </c>
      <c r="H8" s="94">
        <f>GENERAL!AR8</f>
        <v>11</v>
      </c>
      <c r="I8" s="96" t="str">
        <f>IF(A8="","",CONCATENATE(H8," - ",GENERAL!B8," ",GENERAL!C8," "," - ",GENERAL!AH8," points"," et ",GENERAL!AI8," mouches"))</f>
        <v>11 - UNDERWOOD JEAN-LUC  - 269 points et 3 mouches</v>
      </c>
    </row>
    <row r="9" spans="1:9" x14ac:dyDescent="0.25">
      <c r="A9" s="95">
        <f>GENERAL!A9</f>
        <v>8</v>
      </c>
      <c r="B9" s="94">
        <f>GENERAL!L9</f>
        <v>7</v>
      </c>
      <c r="C9" s="96" t="str">
        <f>IF(A9="","",CONCATENATE(B9," - ",GENERAL!B9," ",GENERAL!C9," "," - ",GENERAL!D9," points"," et ",GENERAL!E9," mouches"))</f>
        <v>7 - BOISSON JEAN-GUY  - 94 points et 2 mouches</v>
      </c>
      <c r="D9" s="94">
        <f>GENERAL!V9</f>
        <v>7</v>
      </c>
      <c r="E9" s="96" t="str">
        <f>IF(A9="","",CONCATENATE(D9," - ",GENERAL!B9," ",GENERAL!C9," "," - ",GENERAL!N9," points"," et ",GENERAL!O9," mouches"))</f>
        <v>7 - BOISSON JEAN-GUY  - 99 points et 1 mouches</v>
      </c>
      <c r="F9" s="94">
        <f>GENERAL!AF9</f>
        <v>10</v>
      </c>
      <c r="G9" s="96" t="str">
        <f>IF(A9="","",CONCATENATE(F9," - ",GENERAL!B9," ",GENERAL!C9," "," - ",GENERAL!X9," points"," et ",GENERAL!Y9," mouches"))</f>
        <v>10 - BOISSON JEAN-GUY  - 91 points et 0 mouches</v>
      </c>
      <c r="H9" s="94">
        <f>GENERAL!AR9</f>
        <v>9</v>
      </c>
      <c r="I9" s="96" t="str">
        <f>IF(A9="","",CONCATENATE(H9," - ",GENERAL!B9," ",GENERAL!C9," "," - ",GENERAL!AH9," points"," et ",GENERAL!AI9," mouches"))</f>
        <v>9 - BOISSON JEAN-GUY  - 284 points et 3 mouches</v>
      </c>
    </row>
    <row r="10" spans="1:9" x14ac:dyDescent="0.25">
      <c r="A10" s="95">
        <f>GENERAL!A10</f>
        <v>9</v>
      </c>
      <c r="B10" s="94">
        <f>GENERAL!L10</f>
        <v>1</v>
      </c>
      <c r="C10" s="96" t="str">
        <f>IF(A10="","",CONCATENATE(B10," - ",GENERAL!B10," ",GENERAL!C10," "," - ",GENERAL!D10," points"," et ",GENERAL!E10," mouches"))</f>
        <v>1 - NAGLE CHRISTOPHE  - 99 points et 1 mouches</v>
      </c>
      <c r="D10" s="94">
        <f>GENERAL!V10</f>
        <v>3</v>
      </c>
      <c r="E10" s="96" t="str">
        <f>IF(A10="","",CONCATENATE(D10," - ",GENERAL!B10," ",GENERAL!C10," "," - ",GENERAL!N10," points"," et ",GENERAL!O10," mouches"))</f>
        <v>3 - NAGLE CHRISTOPHE  - 100 points et 5 mouches</v>
      </c>
      <c r="F10" s="94">
        <f>GENERAL!AF10</f>
        <v>5</v>
      </c>
      <c r="G10" s="96" t="str">
        <f>IF(A10="","",CONCATENATE(F10," - ",GENERAL!B10," ",GENERAL!C10," "," - ",GENERAL!X10," points"," et ",GENERAL!Y10," mouches"))</f>
        <v>5 - NAGLE CHRISTOPHE  - 97 points et 2 mouches</v>
      </c>
      <c r="H10" s="94">
        <f>GENERAL!AR10</f>
        <v>1</v>
      </c>
      <c r="I10" s="96" t="str">
        <f>IF(A10="","",CONCATENATE(H10," - ",GENERAL!B10," ",GENERAL!C10," "," - ",GENERAL!AH10," points"," et ",GENERAL!AI10," mouches"))</f>
        <v>1 - NAGLE CHRISTOPHE  - 296 points et 8 mouches</v>
      </c>
    </row>
    <row r="11" spans="1:9" x14ac:dyDescent="0.25">
      <c r="A11" s="95">
        <f>GENERAL!A11</f>
        <v>10</v>
      </c>
      <c r="B11" s="94">
        <f>GENERAL!L11</f>
        <v>10</v>
      </c>
      <c r="C11" s="96" t="str">
        <f>IF(A11="","",CONCATENATE(B11," - ",GENERAL!B11," ",GENERAL!C11," "," - ",GENERAL!D11," points"," et ",GENERAL!E11," mouches"))</f>
        <v>10 - MOESTAR RONALD  - 93 points et 1 mouches</v>
      </c>
      <c r="D11" s="94">
        <f>GENERAL!V11</f>
        <v>2</v>
      </c>
      <c r="E11" s="96" t="str">
        <f>IF(A11="","",CONCATENATE(D11," - ",GENERAL!B11," ",GENERAL!C11," "," - ",GENERAL!N11," points"," et ",GENERAL!O11," mouches"))</f>
        <v>2 - MOESTAR RONALD  - 100 points et 7 mouches</v>
      </c>
      <c r="F11" s="94">
        <f>GENERAL!AF11</f>
        <v>1</v>
      </c>
      <c r="G11" s="96" t="str">
        <f>IF(A11="","",CONCATENATE(F11," - ",GENERAL!B11," ",GENERAL!C11," "," - ",GENERAL!X11," points"," et ",GENERAL!Y11," mouches"))</f>
        <v>1 - MOESTAR RONALD  - 100 points et 6 mouches</v>
      </c>
      <c r="H11" s="94">
        <f>GENERAL!AR11</f>
        <v>3</v>
      </c>
      <c r="I11" s="96" t="str">
        <f>IF(A11="","",CONCATENATE(H11," - ",GENERAL!B11," ",GENERAL!C11," "," - ",GENERAL!AH11," points"," et ",GENERAL!AI11," mouches"))</f>
        <v>3 - MOESTAR RONALD  - 293 points et 14 mouches</v>
      </c>
    </row>
    <row r="12" spans="1:9" x14ac:dyDescent="0.25">
      <c r="A12" s="95">
        <f>GENERAL!A12</f>
        <v>11</v>
      </c>
      <c r="B12" s="94">
        <f>GENERAL!L12</f>
        <v>4</v>
      </c>
      <c r="C12" s="96" t="str">
        <f>IF(A12="","",CONCATENATE(B12," - ",GENERAL!B12," ",GENERAL!C12," "," - ",GENERAL!D12," points"," et ",GENERAL!E12," mouches"))</f>
        <v>4 - BOLEA JEAN-MARC  - 96 points et 1 mouches</v>
      </c>
      <c r="D12" s="94">
        <f>GENERAL!V12</f>
        <v>13</v>
      </c>
      <c r="E12" s="96" t="str">
        <f>IF(A12="","",CONCATENATE(D12," - ",GENERAL!B12," ",GENERAL!C12," "," - ",GENERAL!N12," points"," et ",GENERAL!O12," mouches"))</f>
        <v>13 - BOLEA JEAN-MARC  - 0 points et 0 mouches</v>
      </c>
      <c r="F12" s="94">
        <f>GENERAL!AF12</f>
        <v>13</v>
      </c>
      <c r="G12" s="96" t="str">
        <f>IF(A12="","",CONCATENATE(F12," - ",GENERAL!B12," ",GENERAL!C12," "," - ",GENERAL!X12," points"," et ",GENERAL!Y12," mouches"))</f>
        <v>13 - BOLEA JEAN-MARC  - 73 points et 0 mouches</v>
      </c>
      <c r="H12" s="94">
        <f>GENERAL!AR12</f>
        <v>13</v>
      </c>
      <c r="I12" s="96" t="str">
        <f>IF(A12="","",CONCATENATE(H12," - ",GENERAL!B12," ",GENERAL!C12," "," - ",GENERAL!AH12," points"," et ",GENERAL!AI12," mouches"))</f>
        <v>13 - BOLEA JEAN-MARC  - 169 points et 1 mouches</v>
      </c>
    </row>
    <row r="13" spans="1:9" x14ac:dyDescent="0.25">
      <c r="A13" s="95">
        <f>GENERAL!A13</f>
        <v>12</v>
      </c>
      <c r="B13" s="94">
        <f>GENERAL!L13</f>
        <v>3</v>
      </c>
      <c r="C13" s="96" t="str">
        <f>IF(A13="","",CONCATENATE(B13," - ",GENERAL!B13," ",GENERAL!C13," "," - ",GENERAL!D13," points"," et ",GENERAL!E13," mouches"))</f>
        <v>3 - DUCTANE FRANCOIS  - 97 points et 1 mouches</v>
      </c>
      <c r="D13" s="94">
        <f>GENERAL!V13</f>
        <v>1</v>
      </c>
      <c r="E13" s="96" t="str">
        <f>IF(A13="","",CONCATENATE(D13," - ",GENERAL!B13," ",GENERAL!C13," "," - ",GENERAL!N13," points"," et ",GENERAL!O13," mouches"))</f>
        <v>1 - DUCTANE FRANCOIS  - 100 points et 8 mouches</v>
      </c>
      <c r="F13" s="94">
        <f>GENERAL!AF13</f>
        <v>3</v>
      </c>
      <c r="G13" s="96" t="str">
        <f>IF(A13="","",CONCATENATE(F13," - ",GENERAL!B13," ",GENERAL!C13," "," - ",GENERAL!X13," points"," et ",GENERAL!Y13," mouches"))</f>
        <v>3 - DUCTANE FRANCOIS  - 98 points et 1 mouches</v>
      </c>
      <c r="H13" s="94">
        <f>GENERAL!AR13</f>
        <v>2</v>
      </c>
      <c r="I13" s="96" t="str">
        <f>IF(A13="","",CONCATENATE(H13," - ",GENERAL!B13," ",GENERAL!C13," "," - ",GENERAL!AH13," points"," et ",GENERAL!AI13," mouches"))</f>
        <v>2 - DUCTANE FRANCOIS  - 295 points et 10 mouches</v>
      </c>
    </row>
    <row r="14" spans="1:9" x14ac:dyDescent="0.25">
      <c r="A14" s="95">
        <f>GENERAL!A14</f>
        <v>13</v>
      </c>
      <c r="B14" s="94">
        <f>GENERAL!L14</f>
        <v>5</v>
      </c>
      <c r="C14" s="96" t="str">
        <f>IF(A14="","",CONCATENATE(B14," - ",GENERAL!B14," ",GENERAL!C14," "," - ",GENERAL!D14," points"," et ",GENERAL!E14," mouches"))</f>
        <v>5 - TRAN ANTHONY  - 95 points et 2 mouches</v>
      </c>
      <c r="D14" s="94">
        <f>GENERAL!V14</f>
        <v>10</v>
      </c>
      <c r="E14" s="96" t="str">
        <f>IF(A14="","",CONCATENATE(D14," - ",GENERAL!B14," ",GENERAL!C14," "," - ",GENERAL!N14," points"," et ",GENERAL!O14," mouches"))</f>
        <v>10 - TRAN ANTHONY  - 95 points et 1 mouches</v>
      </c>
      <c r="F14" s="94">
        <f>GENERAL!AF14</f>
        <v>7</v>
      </c>
      <c r="G14" s="96" t="str">
        <f>IF(A14="","",CONCATENATE(F14," - ",GENERAL!B14," ",GENERAL!C14," "," - ",GENERAL!X14," points"," et ",GENERAL!Y14," mouches"))</f>
        <v>7 - TRAN ANTHONY  - 96 points et 4 mouches</v>
      </c>
      <c r="H14" s="94">
        <f>GENERAL!AR14</f>
        <v>7</v>
      </c>
      <c r="I14" s="96" t="str">
        <f>IF(A14="","",CONCATENATE(H14," - ",GENERAL!B14," ",GENERAL!C14," "," - ",GENERAL!AH14," points"," et ",GENERAL!AI14," mouches"))</f>
        <v>7 - TRAN ANTHONY  - 286 points et 7 mouches</v>
      </c>
    </row>
    <row r="15" spans="1:9" x14ac:dyDescent="0.25">
      <c r="A15" s="95" t="str">
        <f>GENERAL!A15</f>
        <v/>
      </c>
      <c r="B15" s="94" t="str">
        <f>GENERAL!L15</f>
        <v/>
      </c>
      <c r="C15" s="96" t="str">
        <f>IF(A15="","",CONCATENATE(B15," - ",GENERAL!B15," ",GENERAL!C15," "," - ",GENERAL!D15," points"," et ",GENERAL!E15," mouches"))</f>
        <v/>
      </c>
      <c r="D15" s="94" t="str">
        <f>GENERAL!V15</f>
        <v/>
      </c>
      <c r="E15" s="96" t="str">
        <f>IF(A15="","",CONCATENATE(D15," - ",GENERAL!B15," ",GENERAL!C15," "," - ",GENERAL!N15," points"," et ",GENERAL!O15," mouches"))</f>
        <v/>
      </c>
      <c r="F15" s="94" t="str">
        <f>GENERAL!AF15</f>
        <v/>
      </c>
      <c r="G15" s="96" t="str">
        <f>IF(A15="","",CONCATENATE(F15," - ",GENERAL!B15," ",GENERAL!C15," "," - ",GENERAL!X15," points"," et ",GENERAL!Y15," mouches"))</f>
        <v/>
      </c>
      <c r="H15" s="94" t="str">
        <f>GENERAL!AR15</f>
        <v/>
      </c>
      <c r="I15" s="96" t="str">
        <f>IF(A15="","",CONCATENATE(H15," - ",GENERAL!B15," ",GENERAL!C15," "," - ",GENERAL!AH15," points"," et ",GENERAL!AI15," mouches"))</f>
        <v/>
      </c>
    </row>
    <row r="16" spans="1:9" x14ac:dyDescent="0.25">
      <c r="A16" s="95" t="str">
        <f>GENERAL!A16</f>
        <v/>
      </c>
      <c r="B16" s="94" t="str">
        <f>GENERAL!L16</f>
        <v/>
      </c>
      <c r="C16" s="96" t="str">
        <f>IF(A16="","",CONCATENATE(B16," - ",GENERAL!B16," ",GENERAL!C16," "," - ",GENERAL!D16," points"," et ",GENERAL!E16," mouches"))</f>
        <v/>
      </c>
      <c r="D16" s="94" t="str">
        <f>GENERAL!V16</f>
        <v/>
      </c>
      <c r="E16" s="96" t="str">
        <f>IF(A16="","",CONCATENATE(D16," - ",GENERAL!B16," ",GENERAL!C16," "," - ",GENERAL!N16," points"," et ",GENERAL!O16," mouches"))</f>
        <v/>
      </c>
      <c r="F16" s="94" t="str">
        <f>GENERAL!AF16</f>
        <v/>
      </c>
      <c r="G16" s="96" t="str">
        <f>IF(A16="","",CONCATENATE(F16," - ",GENERAL!B16," ",GENERAL!C16," "," - ",GENERAL!X16," points"," et ",GENERAL!Y16," mouches"))</f>
        <v/>
      </c>
      <c r="H16" s="94" t="str">
        <f>GENERAL!AR16</f>
        <v/>
      </c>
      <c r="I16" s="96" t="str">
        <f>IF(A16="","",CONCATENATE(H16," - ",GENERAL!B16," ",GENERAL!C16," "," - ",GENERAL!AH16," points"," et ",GENERAL!AI16," mouches"))</f>
        <v/>
      </c>
    </row>
    <row r="17" spans="1:9" x14ac:dyDescent="0.25">
      <c r="A17" s="95" t="str">
        <f>GENERAL!A17</f>
        <v/>
      </c>
      <c r="B17" s="94" t="str">
        <f>GENERAL!L17</f>
        <v/>
      </c>
      <c r="C17" s="96" t="str">
        <f>IF(A17="","",CONCATENATE(B17," - ",GENERAL!B17," ",GENERAL!C17," "," - ",GENERAL!D17," points"," et ",GENERAL!E17," mouches"))</f>
        <v/>
      </c>
      <c r="D17" s="94" t="str">
        <f>GENERAL!V17</f>
        <v/>
      </c>
      <c r="E17" s="96" t="str">
        <f>IF(A17="","",CONCATENATE(D17," - ",GENERAL!B17," ",GENERAL!C17," "," - ",GENERAL!N17," points"," et ",GENERAL!O17," mouches"))</f>
        <v/>
      </c>
      <c r="F17" s="94" t="str">
        <f>GENERAL!AF17</f>
        <v/>
      </c>
      <c r="G17" s="96" t="str">
        <f>IF(A17="","",CONCATENATE(F17," - ",GENERAL!B17," ",GENERAL!C17," "," - ",GENERAL!X17," points"," et ",GENERAL!Y17," mouches"))</f>
        <v/>
      </c>
      <c r="H17" s="94" t="str">
        <f>GENERAL!AR17</f>
        <v/>
      </c>
      <c r="I17" s="96" t="str">
        <f>IF(A17="","",CONCATENATE(H17," - ",GENERAL!B17," ",GENERAL!C17," "," - ",GENERAL!AH17," points"," et ",GENERAL!AI17," mouches"))</f>
        <v/>
      </c>
    </row>
    <row r="18" spans="1:9" x14ac:dyDescent="0.25">
      <c r="A18" s="95" t="str">
        <f>GENERAL!A18</f>
        <v/>
      </c>
      <c r="B18" s="94" t="str">
        <f>GENERAL!L18</f>
        <v/>
      </c>
      <c r="C18" s="96" t="str">
        <f>IF(A18="","",CONCATENATE(B18," - ",GENERAL!B18," ",GENERAL!C18," "," - ",GENERAL!D18," points"," et ",GENERAL!E18," mouches"))</f>
        <v/>
      </c>
      <c r="D18" s="94" t="str">
        <f>GENERAL!V18</f>
        <v/>
      </c>
      <c r="E18" s="96" t="str">
        <f>IF(A18="","",CONCATENATE(D18," - ",GENERAL!B18," ",GENERAL!C18," "," - ",GENERAL!N18," points"," et ",GENERAL!O18," mouches"))</f>
        <v/>
      </c>
      <c r="F18" s="94" t="str">
        <f>GENERAL!AF18</f>
        <v/>
      </c>
      <c r="G18" s="96" t="str">
        <f>IF(A18="","",CONCATENATE(F18," - ",GENERAL!B18," ",GENERAL!C18," "," - ",GENERAL!X18," points"," et ",GENERAL!Y18," mouches"))</f>
        <v/>
      </c>
      <c r="H18" s="94">
        <f>GENERAL!AR18</f>
        <v>0</v>
      </c>
      <c r="I18" s="96" t="str">
        <f>IF(A18="","",CONCATENATE(H18," - ",GENERAL!B18," ",GENERAL!C18," "," - ",GENERAL!AH18," points"," et ",GENERAL!AI18," mouches"))</f>
        <v/>
      </c>
    </row>
    <row r="19" spans="1:9" x14ac:dyDescent="0.25">
      <c r="A19" s="95" t="str">
        <f>GENERAL!A19</f>
        <v/>
      </c>
      <c r="B19" s="94" t="str">
        <f>GENERAL!L19</f>
        <v/>
      </c>
      <c r="C19" s="96" t="str">
        <f>IF(A19="","",CONCATENATE(B19," - ",GENERAL!B19," ",GENERAL!C19," "," - ",GENERAL!D19," points"," et ",GENERAL!E19," mouches"))</f>
        <v/>
      </c>
      <c r="D19" s="94" t="str">
        <f>GENERAL!V19</f>
        <v/>
      </c>
      <c r="E19" s="96" t="str">
        <f>IF(A19="","",CONCATENATE(D19," - ",GENERAL!B19," ",GENERAL!C19," "," - ",GENERAL!N19," points"," et ",GENERAL!O19," mouches"))</f>
        <v/>
      </c>
      <c r="F19" s="94" t="str">
        <f>GENERAL!AF19</f>
        <v/>
      </c>
      <c r="G19" s="96" t="str">
        <f>IF(A19="","",CONCATENATE(F19," - ",GENERAL!B19," ",GENERAL!C19," "," - ",GENERAL!X19," points"," et ",GENERAL!Y19," mouches"))</f>
        <v/>
      </c>
      <c r="H19" s="94" t="str">
        <f>GENERAL!AR19</f>
        <v/>
      </c>
      <c r="I19" s="96" t="str">
        <f>IF(A19="","",CONCATENATE(H19," - ",GENERAL!B19," ",GENERAL!C19," "," - ",GENERAL!AH19," points"," et ",GENERAL!AI19," mouches"))</f>
        <v/>
      </c>
    </row>
    <row r="20" spans="1:9" x14ac:dyDescent="0.25">
      <c r="A20" s="95" t="str">
        <f>GENERAL!A20</f>
        <v/>
      </c>
      <c r="B20" s="94" t="str">
        <f>GENERAL!L20</f>
        <v/>
      </c>
      <c r="C20" s="96" t="str">
        <f>IF(A20="","",CONCATENATE(B20," - ",GENERAL!B20," ",GENERAL!C20," "," - ",GENERAL!D20," points"," et ",GENERAL!E20," mouches"))</f>
        <v/>
      </c>
      <c r="D20" s="94" t="str">
        <f>GENERAL!V20</f>
        <v/>
      </c>
      <c r="E20" s="96" t="str">
        <f>IF(A20="","",CONCATENATE(D20," - ",GENERAL!B20," ",GENERAL!C20," "," - ",GENERAL!N20," points"," et ",GENERAL!O20," mouches"))</f>
        <v/>
      </c>
      <c r="F20" s="94" t="str">
        <f>GENERAL!AF20</f>
        <v/>
      </c>
      <c r="G20" s="96" t="str">
        <f>IF(A20="","",CONCATENATE(F20," - ",GENERAL!B20," ",GENERAL!C20," "," - ",GENERAL!X20," points"," et ",GENERAL!Y20," mouches"))</f>
        <v/>
      </c>
      <c r="H20" s="94" t="str">
        <f>GENERAL!AR20</f>
        <v/>
      </c>
      <c r="I20" s="96" t="str">
        <f>IF(A20="","",CONCATENATE(H20," - ",GENERAL!B20," ",GENERAL!C20," "," - ",GENERAL!AH20," points"," et ",GENERAL!AI20," mouches"))</f>
        <v/>
      </c>
    </row>
    <row r="21" spans="1:9" x14ac:dyDescent="0.25">
      <c r="A21" s="95" t="str">
        <f>GENERAL!A21</f>
        <v/>
      </c>
      <c r="B21" s="94" t="str">
        <f>GENERAL!L21</f>
        <v/>
      </c>
      <c r="C21" s="96" t="str">
        <f>IF(A21="","",CONCATENATE(B21," - ",GENERAL!B21," ",GENERAL!C21," "," - ",GENERAL!D21," points"," et ",GENERAL!E21," mouches"))</f>
        <v/>
      </c>
      <c r="D21" s="94" t="str">
        <f>GENERAL!V21</f>
        <v/>
      </c>
      <c r="E21" s="96" t="str">
        <f>IF(A21="","",CONCATENATE(D21," - ",GENERAL!B21," ",GENERAL!C21," "," - ",GENERAL!N21," points"," et ",GENERAL!O21," mouches"))</f>
        <v/>
      </c>
      <c r="F21" s="94" t="str">
        <f>GENERAL!AF21</f>
        <v/>
      </c>
      <c r="G21" s="96" t="str">
        <f>IF(A21="","",CONCATENATE(F21," - ",GENERAL!B21," ",GENERAL!C21," "," - ",GENERAL!X21," points"," et ",GENERAL!Y21," mouches"))</f>
        <v/>
      </c>
      <c r="H21" s="94" t="str">
        <f>GENERAL!AR21</f>
        <v/>
      </c>
      <c r="I21" s="96" t="str">
        <f>IF(A21="","",CONCATENATE(H21," - ",GENERAL!B21," ",GENERAL!C21," "," - ",GENERAL!AH21," points"," et ",GENERAL!AI21," mouches"))</f>
        <v/>
      </c>
    </row>
    <row r="22" spans="1:9" x14ac:dyDescent="0.25">
      <c r="A22" s="95" t="str">
        <f>GENERAL!A22</f>
        <v/>
      </c>
      <c r="B22" s="94" t="str">
        <f>GENERAL!L22</f>
        <v/>
      </c>
      <c r="C22" s="96" t="str">
        <f>IF(A22="","",CONCATENATE(B22," - ",GENERAL!B22," ",GENERAL!C22," "," - ",GENERAL!D22," points"," et ",GENERAL!E22," mouches"))</f>
        <v/>
      </c>
      <c r="D22" s="94" t="str">
        <f>GENERAL!V22</f>
        <v/>
      </c>
      <c r="E22" s="96" t="str">
        <f>IF(A22="","",CONCATENATE(D22," - ",GENERAL!B22," ",GENERAL!C22," "," - ",GENERAL!N22," points"," et ",GENERAL!O22," mouches"))</f>
        <v/>
      </c>
      <c r="F22" s="94" t="str">
        <f>GENERAL!AF22</f>
        <v/>
      </c>
      <c r="G22" s="96" t="str">
        <f>IF(A22="","",CONCATENATE(F22," - ",GENERAL!B22," ",GENERAL!C22," "," - ",GENERAL!X22," points"," et ",GENERAL!Y22," mouches"))</f>
        <v/>
      </c>
      <c r="H22" s="94" t="str">
        <f>GENERAL!AR22</f>
        <v/>
      </c>
      <c r="I22" s="96" t="str">
        <f>IF(A22="","",CONCATENATE(H22," - ",GENERAL!B22," ",GENERAL!C22," "," - ",GENERAL!AH22," points"," et ",GENERAL!AI22," mouches"))</f>
        <v/>
      </c>
    </row>
    <row r="23" spans="1:9" x14ac:dyDescent="0.25">
      <c r="A23" s="95" t="str">
        <f>GENERAL!A23</f>
        <v/>
      </c>
      <c r="B23" s="94" t="str">
        <f>GENERAL!L23</f>
        <v/>
      </c>
      <c r="C23" s="96" t="str">
        <f>IF(A23="","",CONCATENATE(B23," - ",GENERAL!B23," ",GENERAL!C23," "," - ",GENERAL!D23," points"," et ",GENERAL!E23," mouches"))</f>
        <v/>
      </c>
      <c r="D23" s="94" t="str">
        <f>GENERAL!V23</f>
        <v/>
      </c>
      <c r="E23" s="96" t="str">
        <f>IF(A23="","",CONCATENATE(D23," - ",GENERAL!B23," ",GENERAL!C23," "," - ",GENERAL!N23," points"," et ",GENERAL!O23," mouches"))</f>
        <v/>
      </c>
      <c r="F23" s="94" t="str">
        <f>GENERAL!AF23</f>
        <v/>
      </c>
      <c r="G23" s="96" t="str">
        <f>IF(A23="","",CONCATENATE(F23," - ",GENERAL!B23," ",GENERAL!C23," "," - ",GENERAL!X23," points"," et ",GENERAL!Y23," mouches"))</f>
        <v/>
      </c>
      <c r="H23" s="94" t="str">
        <f>GENERAL!AR23</f>
        <v/>
      </c>
      <c r="I23" s="96" t="str">
        <f>IF(A23="","",CONCATENATE(H23," - ",GENERAL!B23," ",GENERAL!C23," "," - ",GENERAL!AH23," points"," et ",GENERAL!AI23," mouches"))</f>
        <v/>
      </c>
    </row>
    <row r="24" spans="1:9" x14ac:dyDescent="0.25">
      <c r="A24" s="95" t="str">
        <f>GENERAL!A24</f>
        <v/>
      </c>
      <c r="B24" s="94" t="str">
        <f>GENERAL!L24</f>
        <v/>
      </c>
      <c r="C24" s="96" t="str">
        <f>IF(A24="","",CONCATENATE(B24," - ",GENERAL!B24," ",GENERAL!C24," "," - ",GENERAL!D24," points"," et ",GENERAL!E24," mouches"))</f>
        <v/>
      </c>
      <c r="D24" s="94" t="str">
        <f>GENERAL!V24</f>
        <v/>
      </c>
      <c r="E24" s="96" t="str">
        <f>IF(A24="","",CONCATENATE(D24," - ",GENERAL!B24," ",GENERAL!C24," "," - ",GENERAL!N24," points"," et ",GENERAL!O24," mouches"))</f>
        <v/>
      </c>
      <c r="F24" s="94" t="str">
        <f>GENERAL!AF24</f>
        <v/>
      </c>
      <c r="G24" s="96" t="str">
        <f>IF(A24="","",CONCATENATE(F24," - ",GENERAL!B24," ",GENERAL!C24," "," - ",GENERAL!X24," points"," et ",GENERAL!Y24," mouches"))</f>
        <v/>
      </c>
      <c r="H24" s="94" t="str">
        <f>GENERAL!AR24</f>
        <v/>
      </c>
      <c r="I24" s="96" t="str">
        <f>IF(A24="","",CONCATENATE(H24," - ",GENERAL!B24," ",GENERAL!C24," "," - ",GENERAL!AH24," points"," et ",GENERAL!AI24," mouches"))</f>
        <v/>
      </c>
    </row>
    <row r="25" spans="1:9" x14ac:dyDescent="0.25">
      <c r="A25" s="95" t="str">
        <f>GENERAL!A25</f>
        <v/>
      </c>
      <c r="B25" s="94" t="str">
        <f>GENERAL!L25</f>
        <v/>
      </c>
      <c r="C25" s="96" t="str">
        <f>IF(A25="","",CONCATENATE(B25," - ",GENERAL!B25," ",GENERAL!C25," "," - ",GENERAL!D25," points"," et ",GENERAL!E25," mouches"))</f>
        <v/>
      </c>
      <c r="D25" s="94" t="str">
        <f>GENERAL!V25</f>
        <v/>
      </c>
      <c r="E25" s="96" t="str">
        <f>IF(A25="","",CONCATENATE(D25," - ",GENERAL!B25," ",GENERAL!C25," "," - ",GENERAL!N25," points"," et ",GENERAL!O25," mouches"))</f>
        <v/>
      </c>
      <c r="F25" s="94" t="str">
        <f>GENERAL!AF25</f>
        <v/>
      </c>
      <c r="G25" s="96" t="str">
        <f>IF(A25="","",CONCATENATE(F25," - ",GENERAL!B25," ",GENERAL!C25," "," - ",GENERAL!X25," points"," et ",GENERAL!Y25," mouches"))</f>
        <v/>
      </c>
      <c r="H25" s="94" t="str">
        <f>GENERAL!AR25</f>
        <v/>
      </c>
      <c r="I25" s="96" t="str">
        <f>IF(A25="","",CONCATENATE(H25," - ",GENERAL!B25," ",GENERAL!C25," "," - ",GENERAL!AH25," points"," et ",GENERAL!AI25," mouches"))</f>
        <v/>
      </c>
    </row>
    <row r="26" spans="1:9" x14ac:dyDescent="0.25">
      <c r="A26" s="95" t="str">
        <f>GENERAL!A26</f>
        <v/>
      </c>
      <c r="B26" s="94" t="str">
        <f>GENERAL!L26</f>
        <v/>
      </c>
      <c r="C26" s="96" t="str">
        <f>IF(A26="","",CONCATENATE(B26," - ",GENERAL!B26," ",GENERAL!C26," "," - ",GENERAL!D26," points"," et ",GENERAL!E26," mouches"))</f>
        <v/>
      </c>
      <c r="D26" s="94" t="str">
        <f>GENERAL!V26</f>
        <v/>
      </c>
      <c r="E26" s="96" t="str">
        <f>IF(A26="","",CONCATENATE(D26," - ",GENERAL!B26," ",GENERAL!C26," "," - ",GENERAL!N26," points"," et ",GENERAL!O26," mouches"))</f>
        <v/>
      </c>
      <c r="F26" s="94" t="str">
        <f>GENERAL!AF26</f>
        <v/>
      </c>
      <c r="G26" s="96" t="str">
        <f>IF(A26="","",CONCATENATE(F26," - ",GENERAL!B26," ",GENERAL!C26," "," - ",GENERAL!X26," points"," et ",GENERAL!Y26," mouches"))</f>
        <v/>
      </c>
      <c r="H26" s="94" t="str">
        <f>GENERAL!AR26</f>
        <v/>
      </c>
      <c r="I26" s="96" t="str">
        <f>IF(A26="","",CONCATENATE(H26," - ",GENERAL!B26," ",GENERAL!C26," "," - ",GENERAL!AH26," points"," et ",GENERAL!AI26," mouches"))</f>
        <v/>
      </c>
    </row>
    <row r="27" spans="1:9" x14ac:dyDescent="0.25">
      <c r="A27" s="95" t="str">
        <f>GENERAL!A27</f>
        <v/>
      </c>
      <c r="B27" s="94" t="str">
        <f>GENERAL!L27</f>
        <v/>
      </c>
      <c r="C27" s="96" t="str">
        <f>IF(A27="","",CONCATENATE(B27," - ",GENERAL!B27," ",GENERAL!C27," "," - ",GENERAL!D27," points"," et ",GENERAL!E27," mouches"))</f>
        <v/>
      </c>
      <c r="D27" s="94" t="str">
        <f>GENERAL!V27</f>
        <v/>
      </c>
      <c r="E27" s="96" t="str">
        <f>IF(A27="","",CONCATENATE(D27," - ",GENERAL!B27," ",GENERAL!C27," "," - ",GENERAL!N27," points"," et ",GENERAL!O27," mouches"))</f>
        <v/>
      </c>
      <c r="F27" s="94" t="str">
        <f>GENERAL!AF27</f>
        <v/>
      </c>
      <c r="G27" s="96" t="str">
        <f>IF(A27="","",CONCATENATE(F27," - ",GENERAL!B27," ",GENERAL!C27," "," - ",GENERAL!X27," points"," et ",GENERAL!Y27," mouches"))</f>
        <v/>
      </c>
      <c r="H27" s="94" t="str">
        <f>GENERAL!AR27</f>
        <v/>
      </c>
      <c r="I27" s="96" t="str">
        <f>IF(A27="","",CONCATENATE(H27," - ",GENERAL!B27," ",GENERAL!C27," "," - ",GENERAL!AH27," points"," et ",GENERAL!AI27," mouches"))</f>
        <v/>
      </c>
    </row>
    <row r="28" spans="1:9" x14ac:dyDescent="0.25">
      <c r="A28" s="95" t="str">
        <f>GENERAL!A28</f>
        <v/>
      </c>
      <c r="B28" s="94" t="str">
        <f>GENERAL!L28</f>
        <v/>
      </c>
      <c r="C28" s="96" t="str">
        <f>IF(A28="","",CONCATENATE(B28," - ",GENERAL!B28," ",GENERAL!C28," "," - ",GENERAL!D28," points"," et ",GENERAL!E28," mouches"))</f>
        <v/>
      </c>
      <c r="D28" s="94" t="str">
        <f>GENERAL!V28</f>
        <v/>
      </c>
      <c r="E28" s="96" t="str">
        <f>IF(A28="","",CONCATENATE(D28," - ",GENERAL!B28," ",GENERAL!C28," "," - ",GENERAL!N28," points"," et ",GENERAL!O28," mouches"))</f>
        <v/>
      </c>
      <c r="F28" s="94" t="str">
        <f>GENERAL!AF28</f>
        <v/>
      </c>
      <c r="G28" s="96" t="str">
        <f>IF(A28="","",CONCATENATE(F28," - ",GENERAL!B28," ",GENERAL!C28," "," - ",GENERAL!X28," points"," et ",GENERAL!Y28," mouches"))</f>
        <v/>
      </c>
      <c r="H28" s="94" t="str">
        <f>GENERAL!AR28</f>
        <v/>
      </c>
      <c r="I28" s="96" t="str">
        <f>IF(A28="","",CONCATENATE(H28," - ",GENERAL!B28," ",GENERAL!C28," "," - ",GENERAL!AH28," points"," et ",GENERAL!AI28," mouches"))</f>
        <v/>
      </c>
    </row>
    <row r="29" spans="1:9" x14ac:dyDescent="0.25">
      <c r="A29" s="95" t="str">
        <f>GENERAL!A29</f>
        <v/>
      </c>
      <c r="B29" s="94" t="str">
        <f>GENERAL!L29</f>
        <v/>
      </c>
      <c r="C29" s="96" t="str">
        <f>IF(A29="","",CONCATENATE(B29," - ",GENERAL!B29," ",GENERAL!C29," "," - ",GENERAL!D29," points"," et ",GENERAL!E29," mouches"))</f>
        <v/>
      </c>
      <c r="D29" s="94" t="str">
        <f>GENERAL!V29</f>
        <v/>
      </c>
      <c r="E29" s="96" t="str">
        <f>IF(A29="","",CONCATENATE(D29," - ",GENERAL!B29," ",GENERAL!C29," "," - ",GENERAL!N29," points"," et ",GENERAL!O29," mouches"))</f>
        <v/>
      </c>
      <c r="F29" s="94" t="str">
        <f>GENERAL!AF29</f>
        <v/>
      </c>
      <c r="G29" s="96" t="str">
        <f>IF(A29="","",CONCATENATE(F29," - ",GENERAL!B29," ",GENERAL!C29," "," - ",GENERAL!X29," points"," et ",GENERAL!Y29," mouches"))</f>
        <v/>
      </c>
      <c r="H29" s="94" t="str">
        <f>GENERAL!AR29</f>
        <v/>
      </c>
      <c r="I29" s="96" t="str">
        <f>IF(A29="","",CONCATENATE(H29," - ",GENERAL!B29," ",GENERAL!C29," "," - ",GENERAL!AH29," points"," et ",GENERAL!AI29," mouches"))</f>
        <v/>
      </c>
    </row>
    <row r="30" spans="1:9" x14ac:dyDescent="0.25">
      <c r="A30" s="95" t="str">
        <f>GENERAL!A30</f>
        <v/>
      </c>
      <c r="B30" s="94" t="str">
        <f>GENERAL!L30</f>
        <v/>
      </c>
      <c r="C30" s="96" t="str">
        <f>IF(A30="","",CONCATENATE(B30," - ",GENERAL!B30," ",GENERAL!C30," "," - ",GENERAL!D30," points"," et ",GENERAL!E30," mouches"))</f>
        <v/>
      </c>
      <c r="D30" s="94" t="str">
        <f>GENERAL!V30</f>
        <v/>
      </c>
      <c r="E30" s="96" t="str">
        <f>IF(A30="","",CONCATENATE(D30," - ",GENERAL!B30," ",GENERAL!C30," "," - ",GENERAL!N30," points"," et ",GENERAL!O30," mouches"))</f>
        <v/>
      </c>
      <c r="F30" s="94" t="str">
        <f>GENERAL!AF30</f>
        <v/>
      </c>
      <c r="G30" s="96" t="str">
        <f>IF(A30="","",CONCATENATE(F30," - ",GENERAL!B30," ",GENERAL!C30," "," - ",GENERAL!X30," points"," et ",GENERAL!Y30," mouches"))</f>
        <v/>
      </c>
      <c r="H30" s="94" t="str">
        <f>GENERAL!AR30</f>
        <v/>
      </c>
      <c r="I30" s="96" t="str">
        <f>IF(A30="","",CONCATENATE(H30," - ",GENERAL!B30," ",GENERAL!C30," "," - ",GENERAL!AH30," points"," et ",GENERAL!AI30," mouches"))</f>
        <v/>
      </c>
    </row>
    <row r="31" spans="1:9" x14ac:dyDescent="0.25">
      <c r="A31" s="95" t="str">
        <f>GENERAL!A31</f>
        <v/>
      </c>
      <c r="B31" s="94" t="str">
        <f>GENERAL!L31</f>
        <v/>
      </c>
      <c r="C31" s="96" t="str">
        <f>IF(A31="","",CONCATENATE(B31," - ",GENERAL!B31," ",GENERAL!C31," "," - ",GENERAL!D31," points"," et ",GENERAL!E31," mouches"))</f>
        <v/>
      </c>
      <c r="D31" s="94" t="str">
        <f>GENERAL!V31</f>
        <v/>
      </c>
      <c r="E31" s="96" t="str">
        <f>IF(A31="","",CONCATENATE(D31," - ",GENERAL!B31," ",GENERAL!C31," "," - ",GENERAL!N31," points"," et ",GENERAL!O31," mouches"))</f>
        <v/>
      </c>
      <c r="F31" s="94" t="str">
        <f>GENERAL!AF31</f>
        <v/>
      </c>
      <c r="G31" s="96" t="str">
        <f>IF(A31="","",CONCATENATE(F31," - ",GENERAL!B31," ",GENERAL!C31," "," - ",GENERAL!X31," points"," et ",GENERAL!Y31," mouches"))</f>
        <v/>
      </c>
      <c r="H31" s="94" t="str">
        <f>GENERAL!AR31</f>
        <v/>
      </c>
      <c r="I31" s="96" t="str">
        <f>IF(A31="","",CONCATENATE(H31," - ",GENERAL!B31," ",GENERAL!C31," "," - ",GENERAL!AH31," points"," et ",GENERAL!AI31," mouches"))</f>
        <v/>
      </c>
    </row>
    <row r="32" spans="1:9" x14ac:dyDescent="0.25">
      <c r="A32" s="92"/>
      <c r="B32" s="50"/>
      <c r="C32" s="93"/>
      <c r="D32" s="50"/>
      <c r="E32" s="93"/>
      <c r="G32" s="93"/>
      <c r="I32" s="93"/>
    </row>
    <row r="33" spans="1:9" x14ac:dyDescent="0.25">
      <c r="A33" s="92"/>
      <c r="B33" s="50"/>
      <c r="C33" s="93"/>
      <c r="D33" s="50"/>
      <c r="E33" s="93"/>
      <c r="G33" s="93"/>
      <c r="I33" s="93"/>
    </row>
    <row r="34" spans="1:9" x14ac:dyDescent="0.25">
      <c r="A34" s="92"/>
      <c r="B34" s="50"/>
      <c r="C34" s="93"/>
      <c r="D34" s="50"/>
      <c r="E34" s="93"/>
      <c r="G34" s="93"/>
      <c r="I34" s="93"/>
    </row>
    <row r="35" spans="1:9" x14ac:dyDescent="0.25">
      <c r="A35" s="92"/>
      <c r="D35" s="50"/>
      <c r="E35" s="93"/>
      <c r="G35" s="93"/>
      <c r="I35" s="93"/>
    </row>
    <row r="36" spans="1:9" x14ac:dyDescent="0.25">
      <c r="D36" s="50"/>
      <c r="E36" s="93"/>
      <c r="G36" s="93"/>
      <c r="I36" s="93"/>
    </row>
    <row r="37" spans="1:9" x14ac:dyDescent="0.25">
      <c r="E37" s="93"/>
      <c r="G37" s="93"/>
      <c r="I37" s="93"/>
    </row>
    <row r="38" spans="1:9" x14ac:dyDescent="0.25">
      <c r="G38" s="93"/>
      <c r="I38" s="93"/>
    </row>
    <row r="39" spans="1:9" x14ac:dyDescent="0.25">
      <c r="G39" s="93"/>
      <c r="I39" s="9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I35"/>
  <sheetViews>
    <sheetView tabSelected="1" zoomScaleNormal="100" workbookViewId="0">
      <selection activeCell="I13" sqref="I13"/>
    </sheetView>
  </sheetViews>
  <sheetFormatPr baseColWidth="10" defaultColWidth="9.5703125" defaultRowHeight="26.1" customHeight="1" x14ac:dyDescent="0.3"/>
  <cols>
    <col min="2" max="2" width="15.7109375" style="50" hidden="1" customWidth="1"/>
    <col min="3" max="3" width="78" style="124" bestFit="1" customWidth="1"/>
    <col min="5" max="5" width="78" style="124" bestFit="1" customWidth="1"/>
    <col min="7" max="7" width="79.140625" style="124" bestFit="1" customWidth="1"/>
    <col min="9" max="9" width="80.7109375" style="124" bestFit="1" customWidth="1"/>
  </cols>
  <sheetData>
    <row r="1" spans="2:9" ht="26.1" customHeight="1" x14ac:dyDescent="0.25">
      <c r="C1" s="131" t="s">
        <v>54</v>
      </c>
      <c r="E1" s="131" t="s">
        <v>55</v>
      </c>
      <c r="G1" s="131" t="s">
        <v>56</v>
      </c>
      <c r="I1" s="131" t="s">
        <v>57</v>
      </c>
    </row>
    <row r="2" spans="2:9" ht="26.1" customHeight="1" thickBot="1" x14ac:dyDescent="0.3">
      <c r="C2" s="132">
        <f>Tireurs!$F$1</f>
        <v>45256</v>
      </c>
      <c r="E2" s="132">
        <f>Tireurs!$F$1</f>
        <v>45256</v>
      </c>
      <c r="G2" s="148">
        <f>Tireurs!$F$1</f>
        <v>45256</v>
      </c>
      <c r="I2" s="148">
        <f>Tireurs!$F$1</f>
        <v>45256</v>
      </c>
    </row>
    <row r="3" spans="2:9" s="126" customFormat="1" ht="26.1" customHeight="1" x14ac:dyDescent="0.25">
      <c r="B3" s="126">
        <f>'Données compet'!A3</f>
        <v>1</v>
      </c>
      <c r="C3" s="129" t="str">
        <f>IF(B3="","",VLOOKUP(B3,Intermédiaire!$B:$C,2,FALSE))</f>
        <v>1 - NAGLE CHRISTOPHE  - 99 points et 1 mouches</v>
      </c>
      <c r="E3" s="129" t="str">
        <f>IF(B3="","",VLOOKUP(B3,Intermédiaire!$D:$E,2,FALSE))</f>
        <v>1 - DUCTANE FRANCOIS  - 100 points et 8 mouches</v>
      </c>
      <c r="G3" s="129" t="str">
        <f>IF(B3="","",VLOOKUP(B3,Intermédiaire!$F:$G,2,FALSE))</f>
        <v>1 - MOESTAR RONALD  - 100 points et 6 mouches</v>
      </c>
      <c r="I3" s="129" t="str">
        <f>IF(B3="","",VLOOKUP(B3,Intermédiaire!$H:$I,2,FALSE))</f>
        <v>1 - NAGLE CHRISTOPHE  - 296 points et 8 mouches</v>
      </c>
    </row>
    <row r="4" spans="2:9" s="126" customFormat="1" ht="26.1" customHeight="1" x14ac:dyDescent="0.25">
      <c r="B4" s="126">
        <f>'Données compet'!A4</f>
        <v>2</v>
      </c>
      <c r="C4" s="127" t="str">
        <f>IF(B4="","",VLOOKUP(B4,Intermédiaire!$B:$C,2,FALSE))</f>
        <v>2 - KATJAWAN MODJI  - 97 points et 1 mouches</v>
      </c>
      <c r="E4" s="127" t="str">
        <f>IF(B4="","",VLOOKUP(B4,Intermédiaire!$D:$E,2,FALSE))</f>
        <v>2 - MOESTAR RONALD  - 100 points et 7 mouches</v>
      </c>
      <c r="G4" s="127" t="str">
        <f>IF(B4="","",VLOOKUP(B4,Intermédiaire!$F:$G,2,FALSE))</f>
        <v>2 - SANITA ROGER  - 99 points et 2 mouches</v>
      </c>
      <c r="I4" s="127" t="str">
        <f>IF(B4="","",VLOOKUP(B4,Intermédiaire!$H:$I,2,FALSE))</f>
        <v>2 - DUCTANE FRANCOIS  - 295 points et 10 mouches</v>
      </c>
    </row>
    <row r="5" spans="2:9" s="126" customFormat="1" ht="26.1" customHeight="1" x14ac:dyDescent="0.25">
      <c r="B5" s="126">
        <f>'Données compet'!A5</f>
        <v>3</v>
      </c>
      <c r="C5" s="128" t="str">
        <f>IF(B5="","",VLOOKUP(B5,Intermédiaire!$B:$C,2,FALSE))</f>
        <v>3 - DUCTANE FRANCOIS  - 97 points et 1 mouches</v>
      </c>
      <c r="E5" s="128" t="str">
        <f>IF(B5="","",VLOOKUP(B5,Intermédiaire!$D:$E,2,FALSE))</f>
        <v>3 - NAGLE CHRISTOPHE  - 100 points et 5 mouches</v>
      </c>
      <c r="G5" s="128" t="str">
        <f>IF(B5="","",VLOOKUP(B5,Intermédiaire!$F:$G,2,FALSE))</f>
        <v>3 - DUCTANE FRANCOIS  - 98 points et 1 mouches</v>
      </c>
      <c r="I5" s="128" t="str">
        <f>IF(B5="","",VLOOKUP(B5,Intermédiaire!$H:$I,2,FALSE))</f>
        <v>3 - MOESTAR RONALD  - 293 points et 14 mouches</v>
      </c>
    </row>
    <row r="6" spans="2:9" s="126" customFormat="1" ht="26.1" customHeight="1" x14ac:dyDescent="0.25">
      <c r="B6" s="126">
        <f>'Données compet'!A6</f>
        <v>4</v>
      </c>
      <c r="C6" s="127" t="str">
        <f>IF(B6="","",VLOOKUP(B6,Intermédiaire!$B:$C,2,FALSE))</f>
        <v>4 - BOLEA JEAN-MARC  - 96 points et 1 mouches</v>
      </c>
      <c r="E6" s="127" t="str">
        <f>IF(B6="","",VLOOKUP(B6,Intermédiaire!$D:$E,2,FALSE))</f>
        <v>4 - JOOP ALAN  - 100 points et 4 mouches</v>
      </c>
      <c r="G6" s="127" t="str">
        <f>IF(B6="","",VLOOKUP(B6,Intermédiaire!$F:$G,2,FALSE))</f>
        <v>4 - JOOP ALAN  - 98 points et 1 mouches</v>
      </c>
      <c r="I6" s="127" t="str">
        <f>IF(B6="","",VLOOKUP(B6,Intermédiaire!$H:$I,2,FALSE))</f>
        <v>4 - SANITA ROGER  - 293 points et 5 mouches</v>
      </c>
    </row>
    <row r="7" spans="2:9" s="126" customFormat="1" ht="26.1" customHeight="1" x14ac:dyDescent="0.25">
      <c r="B7" s="126">
        <f>'Données compet'!A7</f>
        <v>5</v>
      </c>
      <c r="C7" s="128" t="str">
        <f>IF(B7="","",VLOOKUP(B7,Intermédiaire!$B:$C,2,FALSE))</f>
        <v>5 - TRAN ANTHONY  - 95 points et 2 mouches</v>
      </c>
      <c r="E7" s="128" t="str">
        <f>IF(B7="","",VLOOKUP(B7,Intermédiaire!$D:$E,2,FALSE))</f>
        <v>5 - JAHJA CHRISTIAN  - 99 points et 4 mouches</v>
      </c>
      <c r="G7" s="128" t="str">
        <f>IF(B7="","",VLOOKUP(B7,Intermédiaire!$F:$G,2,FALSE))</f>
        <v>5 - NAGLE CHRISTOPHE  - 97 points et 2 mouches</v>
      </c>
      <c r="I7" s="128" t="str">
        <f>IF(B7="","",VLOOKUP(B7,Intermédiaire!$H:$I,2,FALSE))</f>
        <v>5 - KATJAWAN MODJI  - 291 points et 7 mouches</v>
      </c>
    </row>
    <row r="8" spans="2:9" s="126" customFormat="1" ht="26.1" customHeight="1" x14ac:dyDescent="0.25">
      <c r="B8" s="126">
        <f>'Données compet'!A8</f>
        <v>6</v>
      </c>
      <c r="C8" s="127" t="str">
        <f>IF(B8="","",VLOOKUP(B8,Intermédiaire!$B:$C,2,FALSE))</f>
        <v>6 - SANITA ROGER  - 95 points et 1 mouches</v>
      </c>
      <c r="E8" s="127" t="str">
        <f>IF(B8="","",VLOOKUP(B8,Intermédiaire!$D:$E,2,FALSE))</f>
        <v>6 - SANITA ROGER  - 99 points et 2 mouches</v>
      </c>
      <c r="G8" s="127" t="str">
        <f>IF(B8="","",VLOOKUP(B8,Intermédiaire!$F:$G,2,FALSE))</f>
        <v>6 - KATJAWAN MODJI  - 96 points et 4 mouches</v>
      </c>
      <c r="I8" s="127" t="str">
        <f>IF(B8="","",VLOOKUP(B8,Intermédiaire!$H:$I,2,FALSE))</f>
        <v>6 - JOOP ALAN  - 290 points et 7 mouches</v>
      </c>
    </row>
    <row r="9" spans="2:9" s="126" customFormat="1" ht="26.1" customHeight="1" x14ac:dyDescent="0.25">
      <c r="B9" s="126">
        <f>'Données compet'!A9</f>
        <v>7</v>
      </c>
      <c r="C9" s="128" t="str">
        <f>IF(B9="","",VLOOKUP(B9,Intermédiaire!$B:$C,2,FALSE))</f>
        <v>7 - BOISSON JEAN-GUY  - 94 points et 2 mouches</v>
      </c>
      <c r="E9" s="128" t="str">
        <f>IF(B9="","",VLOOKUP(B9,Intermédiaire!$D:$E,2,FALSE))</f>
        <v>7 - BOISSON JEAN-GUY  - 99 points et 1 mouches</v>
      </c>
      <c r="G9" s="128" t="str">
        <f>IF(B9="","",VLOOKUP(B9,Intermédiaire!$F:$G,2,FALSE))</f>
        <v>7 - TRAN ANTHONY  - 96 points et 4 mouches</v>
      </c>
      <c r="I9" s="128" t="str">
        <f>IF(B9="","",VLOOKUP(B9,Intermédiaire!$H:$I,2,FALSE))</f>
        <v>7 - TRAN ANTHONY  - 286 points et 7 mouches</v>
      </c>
    </row>
    <row r="10" spans="2:9" s="126" customFormat="1" ht="26.1" customHeight="1" x14ac:dyDescent="0.25">
      <c r="B10" s="126">
        <f>'Données compet'!A10</f>
        <v>8</v>
      </c>
      <c r="C10" s="127" t="str">
        <f>IF(B10="","",VLOOKUP(B10,Intermédiaire!$B:$C,2,FALSE))</f>
        <v>8 - UNDERWOOD JEAN-LUC  - 94 points et 1 mouches</v>
      </c>
      <c r="E10" s="127" t="str">
        <f>IF(B10="","",VLOOKUP(B10,Intermédiaire!$D:$E,2,FALSE))</f>
        <v>8 - KATJAWAN MODJI  - 98 points et 2 mouches</v>
      </c>
      <c r="G10" s="127" t="str">
        <f>IF(B10="","",VLOOKUP(B10,Intermédiaire!$F:$G,2,FALSE))</f>
        <v>8 - KALAKO SIMON  - 96 points et 3 mouches</v>
      </c>
      <c r="I10" s="127" t="str">
        <f>IF(B10="","",VLOOKUP(B10,Intermédiaire!$H:$I,2,FALSE))</f>
        <v>8 - KALAKO SIMON  - 284 points et 5 mouches</v>
      </c>
    </row>
    <row r="11" spans="2:9" s="126" customFormat="1" ht="26.1" customHeight="1" x14ac:dyDescent="0.25">
      <c r="B11" s="126">
        <f>'Données compet'!A11</f>
        <v>9</v>
      </c>
      <c r="C11" s="128" t="str">
        <f>IF(B11="","",VLOOKUP(B11,Intermédiaire!$B:$C,2,FALSE))</f>
        <v>9 - KALAKO SIMON  - 93 points et 1 mouches</v>
      </c>
      <c r="E11" s="128" t="str">
        <f>IF(B11="","",VLOOKUP(B11,Intermédiaire!$D:$E,2,FALSE))</f>
        <v>9 - KALAKO SIMON  - 95 points et 1 mouches</v>
      </c>
      <c r="G11" s="128" t="str">
        <f>IF(B11="","",VLOOKUP(B11,Intermédiaire!$F:$G,2,FALSE))</f>
        <v>9 - JAHJA CHRISTIAN  - 95 points et 1 mouches</v>
      </c>
      <c r="I11" s="128" t="str">
        <f>IF(B11="","",VLOOKUP(B11,Intermédiaire!$H:$I,2,FALSE))</f>
        <v>9 - BOISSON JEAN-GUY  - 284 points et 3 mouches</v>
      </c>
    </row>
    <row r="12" spans="2:9" s="126" customFormat="1" ht="26.1" customHeight="1" x14ac:dyDescent="0.25">
      <c r="B12" s="126">
        <f>'Données compet'!A12</f>
        <v>10</v>
      </c>
      <c r="C12" s="127" t="str">
        <f>IF(B12="","",VLOOKUP(B12,Intermédiaire!$B:$C,2,FALSE))</f>
        <v>10 - MOESTAR RONALD  - 93 points et 1 mouches</v>
      </c>
      <c r="E12" s="127" t="str">
        <f>IF(B12="","",VLOOKUP(B12,Intermédiaire!$D:$E,2,FALSE))</f>
        <v>10 - TRAN ANTHONY  - 95 points et 1 mouches</v>
      </c>
      <c r="G12" s="127" t="str">
        <f>IF(B12="","",VLOOKUP(B12,Intermédiaire!$F:$G,2,FALSE))</f>
        <v>10 - BOISSON JEAN-GUY  - 91 points et 0 mouches</v>
      </c>
      <c r="I12" s="127" t="str">
        <f>IF(B12="","",VLOOKUP(B12,Intermédiaire!$H:$I,2,FALSE))</f>
        <v>10 - JAHJA CHRISTIAN  - 279 points et 7 mouches</v>
      </c>
    </row>
    <row r="13" spans="2:9" s="126" customFormat="1" ht="26.1" customHeight="1" x14ac:dyDescent="0.25">
      <c r="B13" s="126">
        <f>'Données compet'!A13</f>
        <v>11</v>
      </c>
      <c r="C13" s="128" t="str">
        <f>IF(B13="","",VLOOKUP(B13,Intermédiaire!$B:$C,2,FALSE))</f>
        <v>11 - JOOP ALAN  - 92 points et 2 mouches</v>
      </c>
      <c r="E13" s="128" t="str">
        <f>IF(B13="","",VLOOKUP(B13,Intermédiaire!$D:$E,2,FALSE))</f>
        <v>11 - SANITA TONY  - 95 points et 1 mouches</v>
      </c>
      <c r="G13" s="128" t="str">
        <f>IF(B13="","",VLOOKUP(B13,Intermédiaire!$F:$G,2,FALSE))</f>
        <v>11 - SANITA TONY  - 90 points et 1 mouches</v>
      </c>
      <c r="I13" s="128" t="str">
        <f>IF(B13="","",VLOOKUP(B13,Intermédiaire!$H:$I,2,FALSE))</f>
        <v>11 - UNDERWOOD JEAN-LUC  - 269 points et 3 mouches</v>
      </c>
    </row>
    <row r="14" spans="2:9" s="126" customFormat="1" ht="26.1" customHeight="1" x14ac:dyDescent="0.25">
      <c r="B14" s="126">
        <f>'Données compet'!A14</f>
        <v>12</v>
      </c>
      <c r="C14" s="127" t="str">
        <f>IF(B14="","",VLOOKUP(B14,Intermédiaire!$B:$C,2,FALSE))</f>
        <v>12 - JAHJA CHRISTIAN  - 85 points et 2 mouches</v>
      </c>
      <c r="E14" s="127" t="str">
        <f>IF(B14="","",VLOOKUP(B14,Intermédiaire!$D:$E,2,FALSE))</f>
        <v>12 - UNDERWOOD JEAN-LUC  - 86 points et 1 mouches</v>
      </c>
      <c r="G14" s="127" t="str">
        <f>IF(B14="","",VLOOKUP(B14,Intermédiaire!$F:$G,2,FALSE))</f>
        <v>12 - UNDERWOOD JEAN-LUC  - 89 points et 1 mouches</v>
      </c>
      <c r="I14" s="127"/>
    </row>
    <row r="15" spans="2:9" ht="26.1" customHeight="1" x14ac:dyDescent="0.25">
      <c r="B15" s="126">
        <f>'Données compet'!A15</f>
        <v>13</v>
      </c>
      <c r="C15" s="128" t="str">
        <f>IF(B15="","",VLOOKUP(B15,Intermédiaire!$B:$C,2,FALSE))</f>
        <v>13 - SANITA TONY  - 83 points et 1 mouches</v>
      </c>
      <c r="E15" s="128" t="str">
        <f>IF(B15="","",VLOOKUP(B15,Intermédiaire!$D:$E,2,FALSE))</f>
        <v>13 - BOLEA JEAN-MARC  - 0 points et 0 mouches</v>
      </c>
      <c r="G15" s="128" t="str">
        <f>IF(B15="","",VLOOKUP(B15,Intermédiaire!$F:$G,2,FALSE))</f>
        <v>13 - BOLEA JEAN-MARC  - 73 points et 0 mouches</v>
      </c>
      <c r="I15" s="128"/>
    </row>
    <row r="16" spans="2:9" ht="26.1" customHeight="1" x14ac:dyDescent="0.25">
      <c r="B16" s="126" t="str">
        <f>'Données compet'!A16</f>
        <v/>
      </c>
      <c r="C16" s="127" t="str">
        <f>IF(B16="","",VLOOKUP(B16,Intermédiaire!$B:$C,2,FALSE))</f>
        <v/>
      </c>
      <c r="E16" s="127" t="str">
        <f>IF(B16="","",VLOOKUP(B16,Intermédiaire!$D:$E,2,FALSE))</f>
        <v/>
      </c>
      <c r="G16" s="127" t="str">
        <f>IF(B16="","",VLOOKUP(B16,Intermédiaire!$F:$G,2,FALSE))</f>
        <v/>
      </c>
      <c r="I16" s="127" t="str">
        <f>IF(B16="","",VLOOKUP(B16,Intermédiaire!$H:$I,2,FALSE))</f>
        <v/>
      </c>
    </row>
    <row r="17" spans="2:9" ht="26.1" customHeight="1" x14ac:dyDescent="0.25">
      <c r="B17" s="126" t="str">
        <f>'Données compet'!A17</f>
        <v/>
      </c>
      <c r="C17" s="128" t="str">
        <f>IF(B17="","",VLOOKUP(B17,Intermédiaire!$B:$C,2,FALSE))</f>
        <v/>
      </c>
      <c r="E17" s="128" t="str">
        <f>IF(B17="","",VLOOKUP(B17,Intermédiaire!$D:$E,2,FALSE))</f>
        <v/>
      </c>
      <c r="G17" s="128" t="str">
        <f>IF(B17="","",VLOOKUP(B17,Intermédiaire!$F:$G,2,FALSE))</f>
        <v/>
      </c>
      <c r="I17" s="128" t="str">
        <f>IF(B17="","",VLOOKUP(B17,Intermédiaire!$H:$I,2,FALSE))</f>
        <v/>
      </c>
    </row>
    <row r="18" spans="2:9" ht="26.1" customHeight="1" x14ac:dyDescent="0.25">
      <c r="B18" s="126" t="str">
        <f>'Données compet'!A18</f>
        <v/>
      </c>
      <c r="C18" s="127" t="str">
        <f>IF(B18="","",VLOOKUP(B18,Intermédiaire!$B:$C,2,FALSE))</f>
        <v/>
      </c>
      <c r="E18" s="127" t="str">
        <f>IF(B18="","",VLOOKUP(B18,Intermédiaire!$D:$E,2,FALSE))</f>
        <v/>
      </c>
      <c r="G18" s="127" t="str">
        <f>IF(B18="","",VLOOKUP(B18,Intermédiaire!$F:$G,2,FALSE))</f>
        <v/>
      </c>
      <c r="I18" s="127" t="str">
        <f>IF(B18="","",VLOOKUP(B18,Intermédiaire!$H:$I,2,FALSE))</f>
        <v/>
      </c>
    </row>
    <row r="19" spans="2:9" ht="26.1" customHeight="1" x14ac:dyDescent="0.3">
      <c r="B19" s="126" t="str">
        <f>'Données compet'!A19</f>
        <v/>
      </c>
      <c r="C19" s="125" t="str">
        <f>IF(B19="","",VLOOKUP(B19,Intermédiaire!$B:$C,2,FALSE))</f>
        <v/>
      </c>
      <c r="E19" s="125" t="str">
        <f>IF(B19="","",VLOOKUP(B19,Intermédiaire!$D:$E,2,FALSE))</f>
        <v/>
      </c>
      <c r="G19" s="125" t="str">
        <f>IF(B19="","",VLOOKUP(B19,Intermédiaire!$F:$G,2,FALSE))</f>
        <v/>
      </c>
      <c r="I19" s="125" t="str">
        <f>IF(B19="","",VLOOKUP(B19,Intermédiaire!$H:$I,2,FALSE))</f>
        <v/>
      </c>
    </row>
    <row r="20" spans="2:9" ht="26.1" customHeight="1" x14ac:dyDescent="0.25">
      <c r="B20" s="126" t="str">
        <f>'Données compet'!A20</f>
        <v/>
      </c>
      <c r="C20" s="127" t="str">
        <f>IF(B20="","",VLOOKUP(B20,Intermédiaire!$B:$C,2,FALSE))</f>
        <v/>
      </c>
      <c r="E20" s="127" t="str">
        <f>IF(B20="","",VLOOKUP(B20,Intermédiaire!$D:$E,2,FALSE))</f>
        <v/>
      </c>
      <c r="G20" s="127" t="str">
        <f>IF(B20="","",VLOOKUP(B20,Intermédiaire!$F:$G,2,FALSE))</f>
        <v/>
      </c>
      <c r="I20" s="127" t="str">
        <f>IF(B20="","",VLOOKUP(B20,Intermédiaire!$H:$I,2,FALSE))</f>
        <v/>
      </c>
    </row>
    <row r="21" spans="2:9" ht="26.1" customHeight="1" x14ac:dyDescent="0.3">
      <c r="B21" s="126" t="str">
        <f>'Données compet'!A21</f>
        <v/>
      </c>
      <c r="C21" s="125" t="str">
        <f>IF(B21="","",VLOOKUP(B21,Intermédiaire!$B:$C,2,FALSE))</f>
        <v/>
      </c>
      <c r="E21" s="125" t="str">
        <f>IF(B21="","",VLOOKUP(B21,Intermédiaire!$D:$E,2,FALSE))</f>
        <v/>
      </c>
      <c r="G21" s="125" t="str">
        <f>IF(B21="","",VLOOKUP(B21,Intermédiaire!$F:$G,2,FALSE))</f>
        <v/>
      </c>
      <c r="I21" s="125" t="str">
        <f>IF(B21="","",VLOOKUP(B21,Intermédiaire!$H:$I,2,FALSE))</f>
        <v/>
      </c>
    </row>
    <row r="22" spans="2:9" ht="26.1" customHeight="1" x14ac:dyDescent="0.25">
      <c r="B22" s="126" t="str">
        <f>'Données compet'!A22</f>
        <v/>
      </c>
      <c r="C22" s="127" t="str">
        <f>IF(B22="","",VLOOKUP(B22,Intermédiaire!$B:$C,2,FALSE))</f>
        <v/>
      </c>
      <c r="E22" s="127" t="str">
        <f>IF(B22="","",VLOOKUP(B22,Intermédiaire!$D:$E,2,FALSE))</f>
        <v/>
      </c>
      <c r="G22" s="127" t="str">
        <f>IF(B22="","",VLOOKUP(B22,Intermédiaire!$F:$G,2,FALSE))</f>
        <v/>
      </c>
      <c r="I22" s="127" t="str">
        <f>IF(B22="","",VLOOKUP(B22,Intermédiaire!$H:$I,2,FALSE))</f>
        <v/>
      </c>
    </row>
    <row r="23" spans="2:9" ht="26.1" customHeight="1" x14ac:dyDescent="0.3">
      <c r="B23" s="126" t="str">
        <f>'Données compet'!A23</f>
        <v/>
      </c>
      <c r="C23" s="125" t="str">
        <f>IF(B23="","",VLOOKUP(B23,Intermédiaire!$B:$C,2,FALSE))</f>
        <v/>
      </c>
      <c r="E23" s="125" t="str">
        <f>IF(B23="","",VLOOKUP(B23,Intermédiaire!$D:$E,2,FALSE))</f>
        <v/>
      </c>
      <c r="G23" s="125" t="str">
        <f>IF(B23="","",VLOOKUP(B23,Intermédiaire!$F:$G,2,FALSE))</f>
        <v/>
      </c>
      <c r="I23" s="125" t="str">
        <f>IF(B23="","",VLOOKUP(B23,Intermédiaire!$H:$I,2,FALSE))</f>
        <v/>
      </c>
    </row>
    <row r="24" spans="2:9" ht="26.1" customHeight="1" x14ac:dyDescent="0.25">
      <c r="B24" s="126" t="str">
        <f>'Données compet'!A24</f>
        <v/>
      </c>
      <c r="C24" s="127" t="str">
        <f>IF(B24="","",VLOOKUP(B24,Intermédiaire!$B:$C,2,FALSE))</f>
        <v/>
      </c>
      <c r="E24" s="127" t="str">
        <f>IF(B24="","",VLOOKUP(B24,Intermédiaire!$D:$E,2,FALSE))</f>
        <v/>
      </c>
      <c r="G24" s="127" t="str">
        <f>IF(B24="","",VLOOKUP(B24,Intermédiaire!$F:$G,2,FALSE))</f>
        <v/>
      </c>
      <c r="I24" s="127" t="str">
        <f>IF(B24="","",VLOOKUP(B24,Intermédiaire!$H:$I,2,FALSE))</f>
        <v/>
      </c>
    </row>
    <row r="25" spans="2:9" ht="26.1" customHeight="1" x14ac:dyDescent="0.3">
      <c r="B25" s="126" t="str">
        <f>'Données compet'!A25</f>
        <v/>
      </c>
      <c r="C25" s="125" t="str">
        <f>IF(B25="","",VLOOKUP(B25,Intermédiaire!$B:$C,2,FALSE))</f>
        <v/>
      </c>
      <c r="E25" s="125" t="str">
        <f>IF(B25="","",VLOOKUP(B25,Intermédiaire!$D:$E,2,FALSE))</f>
        <v/>
      </c>
      <c r="G25" s="125" t="str">
        <f>IF(B25="","",VLOOKUP(B25,Intermédiaire!$F:$G,2,FALSE))</f>
        <v/>
      </c>
      <c r="I25" s="125" t="str">
        <f>IF(B25="","",VLOOKUP(B25,Intermédiaire!$H:$I,2,FALSE))</f>
        <v/>
      </c>
    </row>
    <row r="26" spans="2:9" ht="26.1" customHeight="1" x14ac:dyDescent="0.25">
      <c r="B26" s="126" t="str">
        <f>'Données compet'!A26</f>
        <v/>
      </c>
      <c r="C26" s="127" t="str">
        <f>IF(B26="","",VLOOKUP(B26,Intermédiaire!$B:$C,2,FALSE))</f>
        <v/>
      </c>
      <c r="E26" s="127" t="str">
        <f>IF(B26="","",VLOOKUP(B26,Intermédiaire!$D:$E,2,FALSE))</f>
        <v/>
      </c>
      <c r="G26" s="127" t="str">
        <f>IF(B26="","",VLOOKUP(B26,Intermédiaire!$F:$G,2,FALSE))</f>
        <v/>
      </c>
      <c r="I26" s="127" t="str">
        <f>IF(B26="","",VLOOKUP(B26,Intermédiaire!$H:$I,2,FALSE))</f>
        <v/>
      </c>
    </row>
    <row r="27" spans="2:9" ht="26.1" customHeight="1" x14ac:dyDescent="0.3">
      <c r="B27" s="126" t="str">
        <f>'Données compet'!A27</f>
        <v/>
      </c>
      <c r="C27" s="125" t="str">
        <f>IF(B27="","",VLOOKUP(B27,Intermédiaire!$B:$C,2,FALSE))</f>
        <v/>
      </c>
      <c r="E27" s="125" t="str">
        <f>IF(B27="","",VLOOKUP(B27,Intermédiaire!$D:$E,2,FALSE))</f>
        <v/>
      </c>
      <c r="G27" s="125" t="str">
        <f>IF(B27="","",VLOOKUP(B27,Intermédiaire!$F:$G,2,FALSE))</f>
        <v/>
      </c>
      <c r="I27" s="125" t="str">
        <f>IF(B27="","",VLOOKUP(B27,Intermédiaire!$H:$I,2,FALSE))</f>
        <v/>
      </c>
    </row>
    <row r="28" spans="2:9" ht="26.1" customHeight="1" x14ac:dyDescent="0.25">
      <c r="B28" s="126" t="str">
        <f>'Données compet'!A28</f>
        <v/>
      </c>
      <c r="C28" s="127" t="str">
        <f>IF(B28="","",VLOOKUP(B28,Intermédiaire!$B:$C,2,FALSE))</f>
        <v/>
      </c>
      <c r="E28" s="127" t="str">
        <f>IF(B28="","",VLOOKUP(B28,Intermédiaire!$D:$E,2,FALSE))</f>
        <v/>
      </c>
      <c r="G28" s="127" t="str">
        <f>IF(B28="","",VLOOKUP(B28,Intermédiaire!$F:$G,2,FALSE))</f>
        <v/>
      </c>
      <c r="I28" s="127" t="str">
        <f>IF(B28="","",VLOOKUP(B28,Intermédiaire!$H:$I,2,FALSE))</f>
        <v/>
      </c>
    </row>
    <row r="29" spans="2:9" ht="26.1" customHeight="1" x14ac:dyDescent="0.3">
      <c r="B29" s="126" t="str">
        <f>'Données compet'!A29</f>
        <v/>
      </c>
      <c r="C29" s="125" t="str">
        <f>IF(B29="","",VLOOKUP(B29,Intermédiaire!$B:$C,2,FALSE))</f>
        <v/>
      </c>
      <c r="E29" s="125" t="str">
        <f>IF(B29="","",VLOOKUP(B29,Intermédiaire!$D:$E,2,FALSE))</f>
        <v/>
      </c>
      <c r="G29" s="125" t="str">
        <f>IF(B29="","",VLOOKUP(B29,Intermédiaire!$F:$G,2,FALSE))</f>
        <v/>
      </c>
      <c r="I29" s="125" t="str">
        <f>IF(B29="","",VLOOKUP(B29,Intermédiaire!$H:$I,2,FALSE))</f>
        <v/>
      </c>
    </row>
    <row r="30" spans="2:9" ht="26.1" customHeight="1" x14ac:dyDescent="0.25">
      <c r="B30" s="126" t="str">
        <f>'Données compet'!A30</f>
        <v/>
      </c>
      <c r="C30" s="127" t="str">
        <f>IF(B30="","",VLOOKUP(B30,Intermédiaire!$B:$C,2,FALSE))</f>
        <v/>
      </c>
      <c r="E30" s="127" t="str">
        <f>IF(B30="","",VLOOKUP(B30,Intermédiaire!$D:$E,2,FALSE))</f>
        <v/>
      </c>
      <c r="G30" s="127" t="str">
        <f>IF(B30="","",VLOOKUP(B30,Intermédiaire!$F:$G,2,FALSE))</f>
        <v/>
      </c>
      <c r="I30" s="127" t="str">
        <f>IF(B30="","",VLOOKUP(B30,Intermédiaire!$H:$I,2,FALSE))</f>
        <v/>
      </c>
    </row>
    <row r="31" spans="2:9" ht="26.1" customHeight="1" x14ac:dyDescent="0.3">
      <c r="B31" s="126" t="str">
        <f>'Données compet'!A31</f>
        <v/>
      </c>
      <c r="C31" s="125" t="str">
        <f>IF(B31="","",VLOOKUP(B31,Intermédiaire!$B:$C,2,FALSE))</f>
        <v/>
      </c>
      <c r="E31" s="125" t="str">
        <f>IF(B31="","",VLOOKUP(B31,Intermédiaire!$D:$E,2,FALSE))</f>
        <v/>
      </c>
      <c r="G31" s="125" t="str">
        <f>IF(B31="","",VLOOKUP(B31,Intermédiaire!$F:$G,2,FALSE))</f>
        <v/>
      </c>
      <c r="I31" s="125" t="str">
        <f>IF(B31="","",VLOOKUP(B31,Intermédiaire!$H:$I,2,FALSE))</f>
        <v/>
      </c>
    </row>
    <row r="32" spans="2:9" ht="26.1" customHeight="1" x14ac:dyDescent="0.25">
      <c r="B32" s="126" t="str">
        <f>'Données compet'!A32</f>
        <v/>
      </c>
      <c r="C32" s="127" t="str">
        <f>IF(B32="","",VLOOKUP(B32,Intermédiaire!$B:$C,2,FALSE))</f>
        <v/>
      </c>
      <c r="E32" s="127" t="str">
        <f>IF(B32="","",VLOOKUP(B32,Intermédiaire!$D:$E,2,FALSE))</f>
        <v/>
      </c>
      <c r="G32" s="127" t="str">
        <f>IF(B32="","",VLOOKUP(B32,Intermédiaire!$F:$G,2,FALSE))</f>
        <v/>
      </c>
      <c r="I32" s="127"/>
    </row>
    <row r="33" spans="2:9" ht="26.1" customHeight="1" x14ac:dyDescent="0.3">
      <c r="B33" s="126" t="str">
        <f>'Données compet'!A33</f>
        <v/>
      </c>
      <c r="C33" s="125" t="str">
        <f>IF(B33="","",VLOOKUP(B33,Intermédiaire!$B:$C,2,FALSE))</f>
        <v/>
      </c>
      <c r="E33" s="125"/>
      <c r="G33" s="125" t="str">
        <f>IF(B33="","",VLOOKUP(B33,Intermédiaire!$F:$G,2,FALSE))</f>
        <v/>
      </c>
      <c r="I33" s="125"/>
    </row>
    <row r="34" spans="2:9" ht="26.1" customHeight="1" x14ac:dyDescent="0.25">
      <c r="B34" s="126" t="str">
        <f>'Données compet'!A34</f>
        <v/>
      </c>
      <c r="C34" s="127" t="str">
        <f>IF(B34="","",VLOOKUP(B34,Intermédiaire!$B:$C,2,FALSE))</f>
        <v/>
      </c>
      <c r="E34" s="127"/>
      <c r="G34" s="127" t="str">
        <f>IF(B34="","",VLOOKUP(B34,Intermédiaire!$F:$G,2,FALSE))</f>
        <v/>
      </c>
      <c r="I34" s="127"/>
    </row>
    <row r="35" spans="2:9" ht="26.1" customHeight="1" thickBot="1" x14ac:dyDescent="0.35">
      <c r="B35" s="126" t="str">
        <f>'Données compet'!A35</f>
        <v/>
      </c>
      <c r="C35" s="130" t="str">
        <f>IF(B35="","",VLOOKUP(B35,Intermédiaire!$B:$C,2,FALSE))</f>
        <v/>
      </c>
      <c r="E35" s="130"/>
      <c r="G35" s="130" t="str">
        <f>IF(B35="","",VLOOKUP(B35,Intermédiaire!$F:$G,2,FALSE))</f>
        <v/>
      </c>
      <c r="I35" s="130"/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Tireurs</vt:lpstr>
      <vt:lpstr>Données compet</vt:lpstr>
      <vt:lpstr>GENERAL</vt:lpstr>
      <vt:lpstr>Intermédiaire</vt:lpstr>
      <vt:lpstr>CLASSEMENT</vt:lpstr>
      <vt:lpstr>CLASSEMENT!Zone_d_impression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OFFLAVILLE</dc:creator>
  <cp:lastModifiedBy>Jean-Gabriel</cp:lastModifiedBy>
  <cp:lastPrinted>2023-07-23T00:25:57Z</cp:lastPrinted>
  <dcterms:created xsi:type="dcterms:W3CDTF">2015-06-05T18:19:34Z</dcterms:created>
  <dcterms:modified xsi:type="dcterms:W3CDTF">2023-11-26T06:20:32Z</dcterms:modified>
</cp:coreProperties>
</file>